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Documents\Advising\PlanningWorksheets\"/>
    </mc:Choice>
  </mc:AlternateContent>
  <bookViews>
    <workbookView xWindow="0" yWindow="0" windowWidth="18435" windowHeight="6090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  <sheet name="Example Plan-FW" sheetId="11" r:id="rId6"/>
    <sheet name="Example Plan-FWSp" sheetId="12" r:id="rId7"/>
  </sheets>
  <definedNames>
    <definedName name="AdvWriting">'ChE-Requirements'!$E$67</definedName>
    <definedName name="AmerHer">'University Core'!$E$28</definedName>
    <definedName name="Art">'University Core'!$E$61</definedName>
    <definedName name="Balances">'ChE-Requirements'!$E$16</definedName>
    <definedName name="Biochemistry">#REF!</definedName>
    <definedName name="Biology">'ChE-Requirements'!$E$62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Econ">'ChE-Requirements'!$E$66</definedName>
    <definedName name="ElectricalEng">'ChE-Requirements'!$E$20</definedName>
    <definedName name="EngineeringMath1">'ChE-Requirements'!$E$36</definedName>
    <definedName name="EngineeringMath2">'ChE-Requirements'!$E$37</definedName>
    <definedName name="EternalFamily">'University Core'!$E$13</definedName>
    <definedName name="Fluids">'ChE-Requirements'!$E$48</definedName>
    <definedName name="FoundationsOfRestoration">'University Core'!$E$14</definedName>
    <definedName name="FreshmanSeminar">'ChE-Requirements'!$E$14</definedName>
    <definedName name="Genetics">#REF!</definedName>
    <definedName name="HeatAndMass">'ChE-Requirements'!$E$49</definedName>
    <definedName name="IntroHealthProff">#REF!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'ChE-Requirements'!$E$39</definedName>
    <definedName name="Materials">'ChE-Requirements'!$E$50</definedName>
    <definedName name="MedicalSchoolApp">#REF!</definedName>
    <definedName name="MedicinePreview">#REF!</definedName>
    <definedName name="MolecularBio">#REF!</definedName>
    <definedName name="MolecularLab">#REF!</definedName>
    <definedName name="MultivariableCalculus">'ChE-Requirements'!$E$40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hysiology">#REF!</definedName>
    <definedName name="PlantDesign">'ChE-Requirements'!$E$54</definedName>
    <definedName name="_xlnm.Print_Area" localSheetId="5">'Example Plan-FW'!$A$1:$Q$71</definedName>
    <definedName name="_xlnm.Print_Area" localSheetId="6">'Example Plan-FWSp'!$A$1:$Q$71</definedName>
    <definedName name="_xlnm.Print_Area" localSheetId="4">'My Plan'!$A$1:$Q$71</definedName>
    <definedName name="PsychGen">#REF!</definedName>
    <definedName name="ReactionEngineering">'ChE-Requirements'!$E$51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cienceOfBiology">#REF!</definedName>
    <definedName name="Separations">'ChE-Requirements'!$E$56</definedName>
    <definedName name="SociologyIntro">#REF!</definedName>
    <definedName name="Stats">'ChE-Requirements'!$E$68</definedName>
    <definedName name="TeachingsDoctrinesBofM">'University Core'!$E$16</definedName>
    <definedName name="Thermo">'ChE-Requirements'!$E$47</definedName>
    <definedName name="UOLab1">'ChE-Requirements'!$E$55</definedName>
    <definedName name="UOLab2">'ChE-Requirements'!$E$57</definedName>
    <definedName name="WavesOpticsThermo">#REF!</definedName>
    <definedName name="Writing">'University Core'!$E$37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G8" i="5" l="1"/>
  <c r="J8" i="5"/>
  <c r="M8" i="5"/>
  <c r="A66" i="12"/>
  <c r="A65" i="12"/>
  <c r="A64" i="12"/>
  <c r="A63" i="12"/>
  <c r="A62" i="12"/>
  <c r="A61" i="12"/>
  <c r="A59" i="12"/>
  <c r="A58" i="12"/>
  <c r="A57" i="12"/>
  <c r="A56" i="12"/>
  <c r="A55" i="12"/>
  <c r="A54" i="12"/>
  <c r="A53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0" i="12"/>
  <c r="A29" i="12"/>
  <c r="A28" i="12"/>
  <c r="A26" i="12"/>
  <c r="A25" i="12"/>
  <c r="A24" i="12"/>
  <c r="A22" i="12"/>
  <c r="A21" i="12"/>
  <c r="A20" i="12"/>
  <c r="A18" i="12"/>
  <c r="A17" i="12"/>
  <c r="A16" i="12"/>
  <c r="A15" i="12"/>
  <c r="A14" i="12"/>
  <c r="A13" i="12"/>
  <c r="A12" i="12"/>
  <c r="A11" i="12"/>
  <c r="A10" i="12"/>
  <c r="A9" i="12"/>
  <c r="A66" i="11"/>
  <c r="A65" i="11"/>
  <c r="A64" i="11"/>
  <c r="A63" i="11"/>
  <c r="A62" i="11"/>
  <c r="A61" i="11"/>
  <c r="A59" i="11"/>
  <c r="A58" i="11"/>
  <c r="A57" i="11"/>
  <c r="A56" i="11"/>
  <c r="A55" i="11"/>
  <c r="A54" i="11"/>
  <c r="A53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0" i="11"/>
  <c r="A29" i="11"/>
  <c r="A28" i="11"/>
  <c r="A26" i="11"/>
  <c r="A25" i="11"/>
  <c r="A24" i="11"/>
  <c r="A22" i="11"/>
  <c r="A21" i="11"/>
  <c r="A20" i="11"/>
  <c r="A18" i="11"/>
  <c r="A17" i="11"/>
  <c r="A16" i="11"/>
  <c r="A15" i="11"/>
  <c r="A14" i="11"/>
  <c r="A13" i="11"/>
  <c r="A12" i="11"/>
  <c r="A11" i="11"/>
  <c r="A10" i="11"/>
  <c r="A9" i="11"/>
  <c r="A22" i="5"/>
  <c r="J9" i="12" l="1"/>
  <c r="D26" i="11"/>
  <c r="G25" i="12"/>
  <c r="G26" i="11"/>
  <c r="A21" i="5"/>
  <c r="A66" i="5"/>
  <c r="A65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E58" i="12"/>
  <c r="Q71" i="12"/>
  <c r="N71" i="12"/>
  <c r="K71" i="12"/>
  <c r="H71" i="12"/>
  <c r="E71" i="12"/>
  <c r="N58" i="12"/>
  <c r="K58" i="12"/>
  <c r="H58" i="12"/>
  <c r="D52" i="12"/>
  <c r="G39" i="12"/>
  <c r="G52" i="12"/>
  <c r="D50" i="12"/>
  <c r="D49" i="12"/>
  <c r="G49" i="12"/>
  <c r="D48" i="12"/>
  <c r="G48" i="12"/>
  <c r="D38" i="12"/>
  <c r="N45" i="12"/>
  <c r="K45" i="12"/>
  <c r="H45" i="12"/>
  <c r="E45" i="12"/>
  <c r="D40" i="12"/>
  <c r="J10" i="12"/>
  <c r="J24" i="12"/>
  <c r="G38" i="12"/>
  <c r="J23" i="12"/>
  <c r="D39" i="12"/>
  <c r="G37" i="12"/>
  <c r="D37" i="12"/>
  <c r="G36" i="12"/>
  <c r="D36" i="12"/>
  <c r="G35" i="12"/>
  <c r="D35" i="12"/>
  <c r="N32" i="12"/>
  <c r="K32" i="12"/>
  <c r="H32" i="12"/>
  <c r="E32" i="12"/>
  <c r="G26" i="12"/>
  <c r="D26" i="12"/>
  <c r="D25" i="12"/>
  <c r="G24" i="12"/>
  <c r="D24" i="12"/>
  <c r="G23" i="12"/>
  <c r="D23" i="12"/>
  <c r="G22" i="12"/>
  <c r="D22" i="12"/>
  <c r="N19" i="12"/>
  <c r="K19" i="12"/>
  <c r="H19" i="12"/>
  <c r="E19" i="12"/>
  <c r="G14" i="12"/>
  <c r="G13" i="12"/>
  <c r="D13" i="12"/>
  <c r="G12" i="12"/>
  <c r="D12" i="12"/>
  <c r="G11" i="12"/>
  <c r="D11" i="12"/>
  <c r="G10" i="12"/>
  <c r="D10" i="12"/>
  <c r="G9" i="12"/>
  <c r="D9" i="12"/>
  <c r="D1" i="12"/>
  <c r="G53" i="11" l="1"/>
  <c r="Q71" i="11"/>
  <c r="N71" i="11"/>
  <c r="K71" i="11"/>
  <c r="H71" i="11"/>
  <c r="E71" i="11"/>
  <c r="G39" i="11"/>
  <c r="D40" i="11"/>
  <c r="G14" i="11"/>
  <c r="G38" i="11"/>
  <c r="D12" i="11"/>
  <c r="G52" i="11"/>
  <c r="N58" i="11"/>
  <c r="K58" i="11"/>
  <c r="H58" i="11"/>
  <c r="E58" i="11"/>
  <c r="D53" i="11"/>
  <c r="G40" i="11"/>
  <c r="D27" i="11"/>
  <c r="G27" i="11"/>
  <c r="G13" i="11"/>
  <c r="D13" i="11"/>
  <c r="G49" i="11"/>
  <c r="D51" i="11"/>
  <c r="D50" i="11"/>
  <c r="N45" i="11"/>
  <c r="K45" i="11"/>
  <c r="H45" i="11"/>
  <c r="E45" i="11"/>
  <c r="G48" i="11"/>
  <c r="D49" i="11"/>
  <c r="D38" i="11"/>
  <c r="G37" i="11"/>
  <c r="D48" i="11"/>
  <c r="G36" i="11"/>
  <c r="D36" i="11"/>
  <c r="G35" i="11"/>
  <c r="D35" i="11"/>
  <c r="G9" i="11"/>
  <c r="G22" i="11"/>
  <c r="D22" i="11"/>
  <c r="D9" i="11"/>
  <c r="N32" i="11"/>
  <c r="K32" i="11"/>
  <c r="H32" i="11"/>
  <c r="E32" i="11"/>
  <c r="D39" i="11"/>
  <c r="G12" i="11"/>
  <c r="N19" i="11"/>
  <c r="K19" i="11"/>
  <c r="H19" i="11"/>
  <c r="E19" i="11"/>
  <c r="D37" i="11"/>
  <c r="G24" i="11"/>
  <c r="D24" i="11"/>
  <c r="G11" i="11"/>
  <c r="D11" i="11"/>
  <c r="D25" i="11"/>
  <c r="G23" i="11"/>
  <c r="D23" i="11"/>
  <c r="G10" i="11"/>
  <c r="D10" i="11"/>
  <c r="D1" i="11"/>
  <c r="A2" i="10" l="1"/>
  <c r="A2" i="1"/>
  <c r="A3" i="1" l="1"/>
  <c r="A3" i="10"/>
  <c r="E58" i="5"/>
  <c r="A47" i="5"/>
  <c r="A48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9" i="5"/>
  <c r="A10" i="5"/>
  <c r="A11" i="5"/>
  <c r="A12" i="5"/>
  <c r="A13" i="5"/>
  <c r="A14" i="5"/>
  <c r="A15" i="5"/>
  <c r="A16" i="5"/>
  <c r="A17" i="5"/>
  <c r="A18" i="5"/>
  <c r="A20" i="5"/>
  <c r="A32" i="5"/>
  <c r="D1" i="5"/>
  <c r="A59" i="5"/>
  <c r="A58" i="5"/>
  <c r="A57" i="5"/>
  <c r="A56" i="5"/>
  <c r="A55" i="5"/>
  <c r="A54" i="5"/>
  <c r="A53" i="5"/>
  <c r="A64" i="5"/>
  <c r="A63" i="5"/>
  <c r="A61" i="5"/>
  <c r="A62" i="5"/>
  <c r="A30" i="5"/>
  <c r="A29" i="5"/>
  <c r="A28" i="5"/>
  <c r="A26" i="5"/>
  <c r="A25" i="5"/>
  <c r="A24" i="5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H2" i="6"/>
  <c r="F2" i="6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<sst xmlns="http://schemas.openxmlformats.org/spreadsheetml/2006/main" count="693" uniqueCount="290">
  <si>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</si>
  <si>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</si>
  <si>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</si>
  <si>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</si>
  <si>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</si>
  <si>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</si>
  <si>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</si>
  <si>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</si>
  <si>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</si>
  <si>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</si>
  <si>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</si>
  <si>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</si>
  <si>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</si>
  <si>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</si>
  <si>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</si>
  <si>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</si>
  <si>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</si>
  <si>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</si>
  <si>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</si>
  <si>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</si>
  <si>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</si>
  <si>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</si>
  <si>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</si>
  <si>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</si>
  <si>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</si>
  <si>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</si>
  <si>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</si>
  <si>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</si>
  <si>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</si>
  <si>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Organic Chemistry</t>
  </si>
  <si>
    <t>Physical Chemistry for Engineers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</si>
  <si>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</si>
  <si>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</si>
  <si>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</si>
  <si>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</si>
  <si>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</si>
  <si>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</si>
  <si>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</si>
  <si>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</si>
  <si>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</si>
  <si>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</si>
  <si>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</si>
  <si>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</si>
  <si>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</si>
  <si>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</si>
  <si>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</si>
  <si>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</si>
  <si>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</si>
  <si>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</si>
  <si>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</si>
  <si>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</si>
  <si>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</si>
  <si>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</si>
  <si>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</si>
  <si>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</si>
  <si>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</si>
  <si>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</si>
  <si>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</si>
  <si>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</si>
  <si>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</si>
  <si>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</si>
  <si>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</si>
  <si>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</si>
  <si>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</si>
  <si>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</si>
  <si>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</si>
  <si>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</si>
  <si>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</si>
  <si>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</si>
  <si>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</si>
  <si>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</si>
  <si>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</si>
  <si>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</si>
  <si>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</si>
  <si>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</si>
  <si>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Chem 351</t>
  </si>
  <si>
    <t>Chem 352</t>
  </si>
  <si>
    <t>Chem 467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</si>
  <si>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</si>
  <si>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</si>
  <si>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</si>
  <si>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</si>
  <si>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</si>
  <si>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</si>
  <si>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</si>
  <si>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</si>
  <si>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</si>
  <si>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</si>
  <si>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</si>
  <si>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</si>
  <si>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</si>
  <si>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</si>
  <si>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</si>
  <si>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</si>
  <si>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</si>
  <si>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</si>
  <si>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</si>
  <si>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</si>
  <si>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</si>
  <si>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</si>
  <si>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</si>
  <si>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</si>
  <si>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</si>
  <si>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</si>
  <si>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</si>
  <si>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</si>
  <si>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</si>
  <si>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</si>
  <si>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</si>
  <si>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</si>
  <si>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</si>
  <si>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</si>
  <si>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</si>
  <si>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</si>
  <si>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</si>
  <si>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</si>
  <si>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</si>
  <si>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</si>
  <si>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</si>
  <si>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</si>
  <si>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</si>
  <si>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</si>
  <si>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</si>
  <si>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</si>
  <si>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</si>
  <si>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</si>
  <si>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</si>
  <si>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</si>
  <si>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Professional Program Admission</t>
  </si>
  <si>
    <t>14 Credits</t>
  </si>
  <si>
    <t>6 Credits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</si>
  <si>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</si>
  <si>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</si>
  <si>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</si>
  <si>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</si>
  <si>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</si>
  <si>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</si>
  <si>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</si>
  <si>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</si>
  <si>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</si>
  <si>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</si>
  <si>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1 Credit*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</si>
  <si>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</si>
  <si>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</si>
  <si>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</si>
  <si>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</si>
  <si>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</si>
  <si>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</si>
  <si>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</si>
  <si>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</si>
  <si>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</si>
  <si>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</si>
  <si>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</si>
  <si>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</si>
  <si>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</si>
  <si>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</si>
  <si>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</si>
  <si>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</si>
  <si>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</si>
  <si>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</si>
  <si>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</si>
  <si>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</si>
  <si>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</si>
  <si>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</si>
  <si>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</si>
  <si>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Or 313, 314, 334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</si>
  <si>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</si>
  <si>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</si>
  <si>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</si>
  <si>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</si>
  <si>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</si>
  <si>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</si>
  <si>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Chemical Engineering Flow Chart (Includes Two Spring Terms)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</si>
  <si>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</si>
  <si>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</si>
  <si>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</si>
  <si>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</si>
  <si>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</si>
  <si>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</si>
  <si>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</si>
  <si>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</si>
  <si>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</si>
  <si>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</si>
  <si>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</si>
  <si>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</si>
  <si>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</si>
  <si>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</si>
  <si>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</si>
  <si>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</si>
  <si>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</si>
  <si>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</si>
  <si>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</si>
  <si>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</si>
  <si>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</si>
  <si>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</si>
  <si>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</si>
  <si>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</si>
  <si>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</si>
  <si>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</si>
  <si>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</si>
  <si>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</si>
  <si>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</si>
  <si>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</si>
  <si>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</si>
  <si>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</si>
  <si>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</si>
  <si>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</si>
  <si>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</si>
  <si>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</si>
  <si>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</si>
  <si>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</si>
  <si>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</si>
  <si>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</si>
  <si>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</si>
  <si>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</si>
  <si>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</si>
  <si>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</si>
  <si>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</si>
  <si>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</si>
  <si>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</si>
  <si>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</si>
  <si>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</si>
  <si>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</si>
  <si>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</si>
  <si>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</si>
  <si>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</si>
  <si>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t>§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</si>
  <si>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</si>
  <si>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</si>
  <si>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</si>
  <si>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</si>
  <si>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</si>
  <si>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</si>
  <si>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Major Requirements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</si>
  <si>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</si>
  <si>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</si>
  <si>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</si>
  <si>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</si>
  <si>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</si>
  <si>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2017-2018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</si>
  <si>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</si>
  <si>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</si>
  <si>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</si>
  <si>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</si>
  <si>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</si>
  <si>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</si>
  <si>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</si>
  <si>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</si>
  <si>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</si>
  <si>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</si>
  <si>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</si>
  <si>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</si>
  <si>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</si>
  <si>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</si>
  <si>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</si>
  <si>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</si>
  <si>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r>
      <t>Complete 4 hours of approved advanced (300-level or above) EMSB</t>
    </r>
    <r>
      <rPr>
        <u/>
        <vertAlign val="superscript"/>
        <sz val="12"/>
        <color indexed="12"/>
        <rFont val="Times"/>
      </rPr>
      <t>†</t>
    </r>
    <r>
      <rPr>
        <u/>
        <sz val="12"/>
        <color indexed="12"/>
        <rFont val="Times"/>
      </rPr>
      <t xml:space="preserve"> course work</t>
    </r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</si>
  <si>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</si>
  <si>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</si>
  <si>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</si>
  <si>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Or Civ2/Lett, Art/GCA</t>
  </si>
  <si>
    <t>** Or a Civ 2/Lett course and a subsequent Art/GCA course.</t>
  </si>
  <si>
    <t>4. Though not required, Ch En 311 should be taken before or concurrently with Ch En 374</t>
  </si>
  <si>
    <r>
      <rPr>
        <vertAlign val="superscript"/>
        <sz val="14"/>
        <rFont val="Times New Roman"/>
        <family val="1"/>
      </rPr>
      <t>†</t>
    </r>
    <r>
      <rPr>
        <sz val="10"/>
        <rFont val="Arial"/>
        <family val="2"/>
      </rPr>
      <t>Engineering, Math, Science, &amp; Business</t>
    </r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</si>
  <si>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</si>
  <si>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</si>
  <si>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</si>
  <si>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</si>
  <si>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† not recommended</t>
  </si>
  <si>
    <t>Bio 100**, Bio 130, MMBio 221, MMBio 240, or PDBio 120</t>
  </si>
  <si>
    <t>• PDBio 120</t>
  </si>
  <si>
    <t>1. Bio 130, MMBio 221, MMBio 240, or PDBio 120.  Bio 100 counts but is not recommended.</t>
  </si>
  <si>
    <t>* Or Bio 100, Bio 130, MMBio 240, PDBio 120</t>
  </si>
  <si>
    <t xml:space="preserve">The university counts other options for Biology, but only those listed may count towards the </t>
  </si>
  <si>
    <t>BS chemical engineering requirement.</t>
  </si>
  <si>
    <t xml:space="preserve">Bio 100 is introductory and is not recommended for students with biology experience in high school. 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</si>
  <si>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</si>
  <si>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</si>
  <si>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Fall 17</t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</si>
  <si>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</si>
  <si>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</si>
  <si>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</si>
  <si>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</si>
  <si>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</si>
  <si>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</si>
  <si>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</si>
  <si>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</si>
  <si>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</si>
  <si>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</si>
  <si>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Last Revised: 9 Aug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</si>
</sst>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u/>
      <vertAlign val="superscript"/>
      <sz val="12"/>
      <color indexed="12"/>
      <name val="Times"/>
    </font>
    <font>
      <vertAlign val="superscript"/>
      <sz val="14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7" fillId="15" borderId="17" xfId="1" applyFont="1" applyFill="1" applyBorder="1"/>
    <xf numFmtId="0" fontId="7" fillId="15" borderId="17" xfId="1" applyFont="1" applyFill="1" applyBorder="1" applyAlignment="1">
      <alignment horizontal="center"/>
    </xf>
    <xf numFmtId="0" fontId="1" fillId="0" borderId="17" xfId="1" applyBorder="1"/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0" fontId="7" fillId="18" borderId="17" xfId="1" applyFont="1" applyFill="1" applyBorder="1"/>
    <xf numFmtId="0" fontId="7" fillId="18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4" fillId="8" borderId="0" xfId="2" applyFill="1" applyBorder="1" applyAlignment="1" applyProtection="1"/>
    <xf numFmtId="0" fontId="7" fillId="8" borderId="0" xfId="1" applyFont="1" applyFill="1" applyBorder="1"/>
    <xf numFmtId="0" fontId="9" fillId="15" borderId="0" xfId="1" applyFont="1" applyFill="1" applyAlignment="1">
      <alignment wrapText="1"/>
    </xf>
    <xf numFmtId="0" fontId="1" fillId="15" borderId="0" xfId="1" applyFill="1"/>
    <xf numFmtId="0" fontId="1" fillId="0" borderId="0" xfId="1" applyFill="1" applyAlignment="1">
      <alignment horizontal="center"/>
    </xf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1" fillId="0" borderId="0" xfId="1" applyFill="1"/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5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0" fontId="9" fillId="15" borderId="0" xfId="1" applyFont="1" applyFill="1" applyAlignment="1">
      <alignment horizontal="left" vertical="center" wrapText="1"/>
    </xf>
    <xf numFmtId="0" fontId="9" fillId="15" borderId="16" xfId="1" applyFont="1" applyFill="1" applyBorder="1" applyAlignment="1">
      <alignment horizontal="left" vertical="center" wrapText="1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B8DFFA"/>
      <color rgb="FFFFEA9B"/>
      <color rgb="FFD6BD08"/>
      <color rgb="FFC3FDDA"/>
      <color rgb="FF213AEF"/>
      <color rgb="FF3D52F1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74</xdr:row>
      <xdr:rowOff>180975</xdr:rowOff>
    </xdr:to>
    <xdr:sp macro="" textlink="">
      <xdr:nvSpPr>
        <xdr:cNvPr id="3" name="TextBox 2"/>
        <xdr:cNvSpPr txBox="1"/>
      </xdr:nvSpPr>
      <xdr:spPr>
        <a:xfrm>
          <a:off x="6429375" y="8553449"/>
          <a:ext cx="3857625" cy="4562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252412</xdr:colOff>
      <xdr:row>4</xdr:row>
      <xdr:rowOff>234191</xdr:rowOff>
    </xdr:from>
    <xdr:to>
      <xdr:col>1</xdr:col>
      <xdr:colOff>1153858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52412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1153858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477708" y="1393955"/>
          <a:ext cx="218465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6</xdr:col>
      <xdr:colOff>1334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662363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12</xdr:col>
      <xdr:colOff>1333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8863012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10</xdr:col>
      <xdr:colOff>1333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7196137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887659" y="1393955"/>
          <a:ext cx="4463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6556246" y="1393955"/>
          <a:ext cx="6398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376237</xdr:colOff>
      <xdr:row>7</xdr:row>
      <xdr:rowOff>137010</xdr:rowOff>
    </xdr:from>
    <xdr:to>
      <xdr:col>3</xdr:col>
      <xdr:colOff>1163383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928812" y="1851510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1225296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8858250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1225296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8858250" y="247847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14</xdr:col>
      <xdr:colOff>1334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10672763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14</xdr:col>
      <xdr:colOff>1334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10672763" y="373863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Adv 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EternalFamily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FoundationsOfRestoration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Restoration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280988</xdr:colOff>
      <xdr:row>24</xdr:row>
      <xdr:rowOff>19050</xdr:rowOff>
    </xdr:from>
    <xdr:to>
      <xdr:col>6</xdr:col>
      <xdr:colOff>114300</xdr:colOff>
      <xdr:row>25</xdr:row>
      <xdr:rowOff>9525</xdr:rowOff>
    </xdr:to>
    <xdr:sp macro="" textlink="TeachingsDoctrinesBofM">
      <xdr:nvSpPr>
        <xdr:cNvPr id="88" name="Flowchart: Data 87"/>
        <xdr:cNvSpPr/>
      </xdr:nvSpPr>
      <xdr:spPr>
        <a:xfrm>
          <a:off x="3100388" y="5257800"/>
          <a:ext cx="1290637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271461</xdr:colOff>
      <xdr:row>24</xdr:row>
      <xdr:rowOff>19050</xdr:rowOff>
    </xdr:from>
    <xdr:to>
      <xdr:col>8</xdr:col>
      <xdr:colOff>171450</xdr:colOff>
      <xdr:row>25</xdr:row>
      <xdr:rowOff>9525</xdr:rowOff>
    </xdr:to>
    <xdr:sp macro="" textlink="JesusChristEverlastingGospel">
      <xdr:nvSpPr>
        <xdr:cNvPr id="91" name="Flowchart: Data 90"/>
        <xdr:cNvSpPr/>
      </xdr:nvSpPr>
      <xdr:spPr>
        <a:xfrm>
          <a:off x="4548186" y="5257800"/>
          <a:ext cx="135731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Biology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1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Lett/GCA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2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2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10</xdr:row>
      <xdr:rowOff>66675</xdr:rowOff>
    </xdr:from>
    <xdr:to>
      <xdr:col>4</xdr:col>
      <xdr:colOff>352425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184" idx="0"/>
        </xdr:cNvCxnSpPr>
      </xdr:nvCxnSpPr>
      <xdr:spPr>
        <a:xfrm flipV="1">
          <a:off x="2817685" y="2409825"/>
          <a:ext cx="354140" cy="26564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8420100" y="1393955"/>
          <a:ext cx="44291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8423148" y="2020674"/>
          <a:ext cx="43510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10083546" y="1393955"/>
          <a:ext cx="59397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10083546" y="1393955"/>
          <a:ext cx="593977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1333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10088308" y="1393955"/>
          <a:ext cx="584455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10083546" y="2020674"/>
          <a:ext cx="58921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10083546" y="2020674"/>
          <a:ext cx="59397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1898059" y="1393955"/>
          <a:ext cx="443959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Civilization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Civ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9861550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6556246" y="2647636"/>
          <a:ext cx="230200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1019175</xdr:colOff>
      <xdr:row>11</xdr:row>
      <xdr:rowOff>143273</xdr:rowOff>
    </xdr:from>
    <xdr:to>
      <xdr:col>5</xdr:col>
      <xdr:colOff>4762</xdr:colOff>
      <xdr:row>14</xdr:row>
      <xdr:rowOff>0</xdr:rowOff>
    </xdr:to>
    <xdr:cxnSp macro="">
      <xdr:nvCxnSpPr>
        <xdr:cNvPr id="107" name="Straight Connector 106"/>
        <xdr:cNvCxnSpPr/>
      </xdr:nvCxnSpPr>
      <xdr:spPr>
        <a:xfrm flipV="1">
          <a:off x="2762250" y="2676923"/>
          <a:ext cx="442912" cy="48537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8201025" y="1393955"/>
          <a:ext cx="66198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1225296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10083546" y="2438400"/>
          <a:ext cx="641604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4600575" y="4284494"/>
          <a:ext cx="15811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323850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6725" y="2675474"/>
          <a:ext cx="323850" cy="160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181725" y="3937705"/>
          <a:ext cx="123825" cy="3467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9</xdr:row>
      <xdr:rowOff>83969</xdr:rowOff>
    </xdr:from>
    <xdr:to>
      <xdr:col>7</xdr:col>
      <xdr:colOff>28575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139" idx="0"/>
          <a:endCxn id="70" idx="3"/>
        </xdr:cNvCxnSpPr>
      </xdr:nvCxnSpPr>
      <xdr:spPr bwMode="auto">
        <a:xfrm flipH="1">
          <a:off x="4271963" y="2274719"/>
          <a:ext cx="414337" cy="166298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3067049" y="1393955"/>
          <a:ext cx="59531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1898059" y="2020674"/>
          <a:ext cx="44395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317500</xdr:colOff>
      <xdr:row>27</xdr:row>
      <xdr:rowOff>11344</xdr:rowOff>
    </xdr:from>
    <xdr:to>
      <xdr:col>16</xdr:col>
      <xdr:colOff>79374</xdr:colOff>
      <xdr:row>28</xdr:row>
      <xdr:rowOff>1819</xdr:rowOff>
    </xdr:to>
    <xdr:sp macro="" textlink="RelElec3">
      <xdr:nvSpPr>
        <xdr:cNvPr id="126" name="Flowchart: Data 125"/>
        <xdr:cNvSpPr/>
      </xdr:nvSpPr>
      <xdr:spPr>
        <a:xfrm>
          <a:off x="10597696" y="5862415"/>
          <a:ext cx="121783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3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7</xdr:col>
      <xdr:colOff>28575</xdr:colOff>
      <xdr:row>9</xdr:row>
      <xdr:rowOff>83969</xdr:rowOff>
    </xdr:from>
    <xdr:to>
      <xdr:col>7</xdr:col>
      <xdr:colOff>952500</xdr:colOff>
      <xdr:row>9</xdr:row>
      <xdr:rowOff>85725</xdr:rowOff>
    </xdr:to>
    <xdr:sp macro="" textlink="">
      <xdr:nvSpPr>
        <xdr:cNvPr id="139" name="Line 9"/>
        <xdr:cNvSpPr>
          <a:spLocks noChangeShapeType="1"/>
        </xdr:cNvSpPr>
      </xdr:nvSpPr>
      <xdr:spPr bwMode="auto">
        <a:xfrm>
          <a:off x="4686300" y="2274719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952500</xdr:colOff>
      <xdr:row>8</xdr:row>
      <xdr:rowOff>115674</xdr:rowOff>
    </xdr:from>
    <xdr:to>
      <xdr:col>9</xdr:col>
      <xdr:colOff>9525</xdr:colOff>
      <xdr:row>9</xdr:row>
      <xdr:rowOff>85725</xdr:rowOff>
    </xdr:to>
    <xdr:cxnSp macro="">
      <xdr:nvCxnSpPr>
        <xdr:cNvPr id="140" name="AutoShape 11"/>
        <xdr:cNvCxnSpPr>
          <a:cxnSpLocks noChangeShapeType="1"/>
          <a:stCxn id="139" idx="1"/>
          <a:endCxn id="37" idx="2"/>
        </xdr:cNvCxnSpPr>
      </xdr:nvCxnSpPr>
      <xdr:spPr bwMode="auto">
        <a:xfrm flipV="1">
          <a:off x="5610225" y="2020674"/>
          <a:ext cx="695325" cy="255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352425</xdr:colOff>
      <xdr:row>10</xdr:row>
      <xdr:rowOff>57150</xdr:rowOff>
    </xdr:from>
    <xdr:to>
      <xdr:col>6</xdr:col>
      <xdr:colOff>57150</xdr:colOff>
      <xdr:row>10</xdr:row>
      <xdr:rowOff>66675</xdr:rowOff>
    </xdr:to>
    <xdr:sp macro="" textlink="">
      <xdr:nvSpPr>
        <xdr:cNvPr id="184" name="Line 9"/>
        <xdr:cNvSpPr>
          <a:spLocks noChangeShapeType="1"/>
        </xdr:cNvSpPr>
      </xdr:nvSpPr>
      <xdr:spPr bwMode="auto">
        <a:xfrm flipV="1">
          <a:off x="3171825" y="2400300"/>
          <a:ext cx="1162050" cy="9525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57150</xdr:colOff>
      <xdr:row>5</xdr:row>
      <xdr:rowOff>117605</xdr:rowOff>
    </xdr:from>
    <xdr:to>
      <xdr:col>7</xdr:col>
      <xdr:colOff>9523</xdr:colOff>
      <xdr:row>10</xdr:row>
      <xdr:rowOff>57150</xdr:rowOff>
    </xdr:to>
    <xdr:cxnSp macro="">
      <xdr:nvCxnSpPr>
        <xdr:cNvPr id="187" name="AutoShape 11"/>
        <xdr:cNvCxnSpPr>
          <a:cxnSpLocks noChangeShapeType="1"/>
          <a:stCxn id="184" idx="1"/>
          <a:endCxn id="21" idx="2"/>
        </xdr:cNvCxnSpPr>
      </xdr:nvCxnSpPr>
      <xdr:spPr bwMode="auto">
        <a:xfrm flipV="1">
          <a:off x="4333875" y="1393955"/>
          <a:ext cx="333373" cy="100634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285750</xdr:colOff>
      <xdr:row>13</xdr:row>
      <xdr:rowOff>180975</xdr:rowOff>
    </xdr:to>
    <xdr:cxnSp macro="">
      <xdr:nvCxnSpPr>
        <xdr:cNvPr id="134" name="AutoShape 11"/>
        <xdr:cNvCxnSpPr>
          <a:cxnSpLocks noChangeShapeType="1"/>
          <a:stCxn id="64" idx="3"/>
        </xdr:cNvCxnSpPr>
      </xdr:nvCxnSpPr>
      <xdr:spPr bwMode="auto">
        <a:xfrm>
          <a:off x="1355598" y="2675474"/>
          <a:ext cx="292227" cy="4773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13</xdr:row>
      <xdr:rowOff>180975</xdr:rowOff>
    </xdr:from>
    <xdr:to>
      <xdr:col>3</xdr:col>
      <xdr:colOff>1019175</xdr:colOff>
      <xdr:row>13</xdr:row>
      <xdr:rowOff>180975</xdr:rowOff>
    </xdr:to>
    <xdr:cxnSp macro="">
      <xdr:nvCxnSpPr>
        <xdr:cNvPr id="135" name="AutoShape 11"/>
        <xdr:cNvCxnSpPr>
          <a:cxnSpLocks noChangeShapeType="1"/>
        </xdr:cNvCxnSpPr>
      </xdr:nvCxnSpPr>
      <xdr:spPr bwMode="auto">
        <a:xfrm>
          <a:off x="1638300" y="3152775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1334</xdr:colOff>
      <xdr:row>5</xdr:row>
      <xdr:rowOff>117605</xdr:rowOff>
    </xdr:from>
    <xdr:to>
      <xdr:col>8</xdr:col>
      <xdr:colOff>333375</xdr:colOff>
      <xdr:row>10</xdr:row>
      <xdr:rowOff>171451</xdr:rowOff>
    </xdr:to>
    <xdr:cxnSp macro="">
      <xdr:nvCxnSpPr>
        <xdr:cNvPr id="136" name="AutoShape 10"/>
        <xdr:cNvCxnSpPr>
          <a:cxnSpLocks noChangeShapeType="1"/>
          <a:endCxn id="20" idx="6"/>
        </xdr:cNvCxnSpPr>
      </xdr:nvCxnSpPr>
      <xdr:spPr bwMode="auto">
        <a:xfrm flipH="1" flipV="1">
          <a:off x="4887659" y="1393955"/>
          <a:ext cx="1998916" cy="112064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323850</xdr:colOff>
      <xdr:row>10</xdr:row>
      <xdr:rowOff>161925</xdr:rowOff>
    </xdr:from>
    <xdr:to>
      <xdr:col>9</xdr:col>
      <xdr:colOff>9525</xdr:colOff>
      <xdr:row>17</xdr:row>
      <xdr:rowOff>146755</xdr:rowOff>
    </xdr:to>
    <xdr:cxnSp macro="">
      <xdr:nvCxnSpPr>
        <xdr:cNvPr id="137" name="AutoShape 11"/>
        <xdr:cNvCxnSpPr>
          <a:cxnSpLocks noChangeShapeType="1"/>
          <a:endCxn id="75" idx="1"/>
        </xdr:cNvCxnSpPr>
      </xdr:nvCxnSpPr>
      <xdr:spPr bwMode="auto">
        <a:xfrm>
          <a:off x="6057900" y="2505075"/>
          <a:ext cx="247650" cy="14326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342900</xdr:colOff>
      <xdr:row>21</xdr:row>
      <xdr:rowOff>19050</xdr:rowOff>
    </xdr:to>
    <xdr:cxnSp macro="">
      <xdr:nvCxnSpPr>
        <xdr:cNvPr id="142" name="AutoShape 10"/>
        <xdr:cNvCxnSpPr>
          <a:cxnSpLocks noChangeShapeType="1"/>
          <a:endCxn id="70" idx="3"/>
        </xdr:cNvCxnSpPr>
      </xdr:nvCxnSpPr>
      <xdr:spPr bwMode="auto">
        <a:xfrm flipH="1" flipV="1">
          <a:off x="4271963" y="3937705"/>
          <a:ext cx="347662" cy="786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21</xdr:row>
      <xdr:rowOff>19050</xdr:rowOff>
    </xdr:from>
    <xdr:to>
      <xdr:col>8</xdr:col>
      <xdr:colOff>381000</xdr:colOff>
      <xdr:row>21</xdr:row>
      <xdr:rowOff>19050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>
          <a:off x="4619625" y="4724400"/>
          <a:ext cx="14954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381000</xdr:colOff>
      <xdr:row>17</xdr:row>
      <xdr:rowOff>146755</xdr:rowOff>
    </xdr:from>
    <xdr:to>
      <xdr:col>9</xdr:col>
      <xdr:colOff>9525</xdr:colOff>
      <xdr:row>21</xdr:row>
      <xdr:rowOff>19051</xdr:rowOff>
    </xdr:to>
    <xdr:cxnSp macro="">
      <xdr:nvCxnSpPr>
        <xdr:cNvPr id="146" name="AutoShape 11"/>
        <xdr:cNvCxnSpPr>
          <a:cxnSpLocks noChangeShapeType="1"/>
          <a:stCxn id="145" idx="1"/>
          <a:endCxn id="75" idx="1"/>
        </xdr:cNvCxnSpPr>
      </xdr:nvCxnSpPr>
      <xdr:spPr bwMode="auto">
        <a:xfrm flipV="1">
          <a:off x="6115050" y="3937705"/>
          <a:ext cx="190500" cy="786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20</xdr:row>
      <xdr:rowOff>142876</xdr:rowOff>
    </xdr:from>
    <xdr:to>
      <xdr:col>4</xdr:col>
      <xdr:colOff>314325</xdr:colOff>
      <xdr:row>22</xdr:row>
      <xdr:rowOff>85725</xdr:rowOff>
    </xdr:to>
    <xdr:cxnSp macro="">
      <xdr:nvCxnSpPr>
        <xdr:cNvPr id="149" name="AutoShape 11"/>
        <xdr:cNvCxnSpPr>
          <a:cxnSpLocks noChangeShapeType="1"/>
          <a:stCxn id="74" idx="3"/>
        </xdr:cNvCxnSpPr>
      </xdr:nvCxnSpPr>
      <xdr:spPr bwMode="auto">
        <a:xfrm>
          <a:off x="2817685" y="4562476"/>
          <a:ext cx="316040" cy="3809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22</xdr:row>
      <xdr:rowOff>76200</xdr:rowOff>
    </xdr:from>
    <xdr:to>
      <xdr:col>7</xdr:col>
      <xdr:colOff>723900</xdr:colOff>
      <xdr:row>22</xdr:row>
      <xdr:rowOff>76200</xdr:rowOff>
    </xdr:to>
    <xdr:sp macro="" textlink="">
      <xdr:nvSpPr>
        <xdr:cNvPr id="152" name="Line 9"/>
        <xdr:cNvSpPr>
          <a:spLocks noChangeShapeType="1"/>
        </xdr:cNvSpPr>
      </xdr:nvSpPr>
      <xdr:spPr bwMode="auto">
        <a:xfrm>
          <a:off x="3133725" y="4933950"/>
          <a:ext cx="224790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723900</xdr:colOff>
      <xdr:row>17</xdr:row>
      <xdr:rowOff>146755</xdr:rowOff>
    </xdr:from>
    <xdr:to>
      <xdr:col>9</xdr:col>
      <xdr:colOff>9525</xdr:colOff>
      <xdr:row>22</xdr:row>
      <xdr:rowOff>76201</xdr:rowOff>
    </xdr:to>
    <xdr:cxnSp macro="">
      <xdr:nvCxnSpPr>
        <xdr:cNvPr id="153" name="AutoShape 11"/>
        <xdr:cNvCxnSpPr>
          <a:cxnSpLocks noChangeShapeType="1"/>
          <a:stCxn id="152" idx="1"/>
          <a:endCxn id="75" idx="1"/>
        </xdr:cNvCxnSpPr>
      </xdr:nvCxnSpPr>
      <xdr:spPr bwMode="auto">
        <a:xfrm flipV="1">
          <a:off x="5381625" y="3937705"/>
          <a:ext cx="923925" cy="99624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9525</xdr:colOff>
      <xdr:row>19</xdr:row>
      <xdr:rowOff>47625</xdr:rowOff>
    </xdr:to>
    <xdr:cxnSp macro="">
      <xdr:nvCxnSpPr>
        <xdr:cNvPr id="156" name="AutoShape 10"/>
        <xdr:cNvCxnSpPr>
          <a:cxnSpLocks noChangeShapeType="1"/>
          <a:endCxn id="72" idx="3"/>
        </xdr:cNvCxnSpPr>
      </xdr:nvCxnSpPr>
      <xdr:spPr bwMode="auto">
        <a:xfrm flipH="1" flipV="1">
          <a:off x="1355598" y="3937705"/>
          <a:ext cx="397002" cy="33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374521</xdr:colOff>
      <xdr:row>19</xdr:row>
      <xdr:rowOff>38100</xdr:rowOff>
    </xdr:from>
    <xdr:to>
      <xdr:col>4</xdr:col>
      <xdr:colOff>142875</xdr:colOff>
      <xdr:row>19</xdr:row>
      <xdr:rowOff>41405</xdr:rowOff>
    </xdr:to>
    <xdr:cxnSp macro="">
      <xdr:nvCxnSpPr>
        <xdr:cNvPr id="159" name="Straight Connector 158"/>
        <xdr:cNvCxnSpPr/>
      </xdr:nvCxnSpPr>
      <xdr:spPr>
        <a:xfrm flipV="1">
          <a:off x="1736596" y="4267200"/>
          <a:ext cx="1225679" cy="330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123825</xdr:colOff>
      <xdr:row>19</xdr:row>
      <xdr:rowOff>28575</xdr:rowOff>
    </xdr:from>
    <xdr:to>
      <xdr:col>5</xdr:col>
      <xdr:colOff>4763</xdr:colOff>
      <xdr:row>20</xdr:row>
      <xdr:rowOff>142876</xdr:rowOff>
    </xdr:to>
    <xdr:cxnSp macro="">
      <xdr:nvCxnSpPr>
        <xdr:cNvPr id="164" name="AutoShape 10"/>
        <xdr:cNvCxnSpPr>
          <a:cxnSpLocks noChangeShapeType="1"/>
          <a:stCxn id="73" idx="1"/>
        </xdr:cNvCxnSpPr>
      </xdr:nvCxnSpPr>
      <xdr:spPr bwMode="auto">
        <a:xfrm flipH="1" flipV="1">
          <a:off x="2943225" y="4257675"/>
          <a:ext cx="261938" cy="304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57" name="AutoShape 11"/>
        <xdr:cNvCxnSpPr>
          <a:cxnSpLocks noChangeShapeType="1"/>
          <a:stCxn id="26" idx="2"/>
          <a:endCxn id="37" idx="2"/>
        </xdr:cNvCxnSpPr>
      </xdr:nvCxnSpPr>
      <xdr:spPr bwMode="auto">
        <a:xfrm>
          <a:off x="7196137" y="1393955"/>
          <a:ext cx="4763" cy="626719"/>
        </a:xfrm>
        <a:prstGeom prst="straightConnector1">
          <a:avLst/>
        </a:prstGeom>
        <a:ln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58" name="AutoShape 10"/>
        <xdr:cNvCxnSpPr>
          <a:cxnSpLocks noChangeShapeType="1"/>
        </xdr:cNvCxnSpPr>
      </xdr:nvCxnSpPr>
      <xdr:spPr bwMode="auto">
        <a:xfrm flipH="1" flipV="1">
          <a:off x="777544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4762</xdr:colOff>
      <xdr:row>20</xdr:row>
      <xdr:rowOff>142876</xdr:rowOff>
    </xdr:to>
    <xdr:cxnSp macro="">
      <xdr:nvCxnSpPr>
        <xdr:cNvPr id="3" name="Straight Connector 2"/>
        <xdr:cNvCxnSpPr>
          <a:stCxn id="72" idx="3"/>
          <a:endCxn id="74" idx="1"/>
        </xdr:cNvCxnSpPr>
      </xdr:nvCxnSpPr>
      <xdr:spPr>
        <a:xfrm>
          <a:off x="1355598" y="3937705"/>
          <a:ext cx="392239" cy="624771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361950</xdr:colOff>
      <xdr:row>20</xdr:row>
      <xdr:rowOff>142876</xdr:rowOff>
    </xdr:from>
    <xdr:to>
      <xdr:col>9</xdr:col>
      <xdr:colOff>9525</xdr:colOff>
      <xdr:row>20</xdr:row>
      <xdr:rowOff>152400</xdr:rowOff>
    </xdr:to>
    <xdr:cxnSp macro="">
      <xdr:nvCxnSpPr>
        <xdr:cNvPr id="5" name="Straight Connector 4"/>
        <xdr:cNvCxnSpPr>
          <a:stCxn id="76" idx="1"/>
        </xdr:cNvCxnSpPr>
      </xdr:nvCxnSpPr>
      <xdr:spPr>
        <a:xfrm flipH="1">
          <a:off x="5019675" y="4562476"/>
          <a:ext cx="1285875" cy="9524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19</xdr:row>
      <xdr:rowOff>76200</xdr:rowOff>
    </xdr:from>
    <xdr:to>
      <xdr:col>5</xdr:col>
      <xdr:colOff>914400</xdr:colOff>
      <xdr:row>19</xdr:row>
      <xdr:rowOff>76200</xdr:rowOff>
    </xdr:to>
    <xdr:cxnSp macro="">
      <xdr:nvCxnSpPr>
        <xdr:cNvPr id="31" name="Straight Connector 30"/>
        <xdr:cNvCxnSpPr/>
      </xdr:nvCxnSpPr>
      <xdr:spPr>
        <a:xfrm>
          <a:off x="3219450" y="4305300"/>
          <a:ext cx="895350" cy="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38100</xdr:colOff>
      <xdr:row>19</xdr:row>
      <xdr:rowOff>85725</xdr:rowOff>
    </xdr:to>
    <xdr:cxnSp macro="">
      <xdr:nvCxnSpPr>
        <xdr:cNvPr id="36" name="Straight Connector 35"/>
        <xdr:cNvCxnSpPr>
          <a:stCxn id="71" idx="3"/>
        </xdr:cNvCxnSpPr>
      </xdr:nvCxnSpPr>
      <xdr:spPr>
        <a:xfrm>
          <a:off x="2819399" y="3937705"/>
          <a:ext cx="419101" cy="37712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914400</xdr:colOff>
      <xdr:row>19</xdr:row>
      <xdr:rowOff>76200</xdr:rowOff>
    </xdr:from>
    <xdr:to>
      <xdr:col>7</xdr:col>
      <xdr:colOff>361950</xdr:colOff>
      <xdr:row>20</xdr:row>
      <xdr:rowOff>152400</xdr:rowOff>
    </xdr:to>
    <xdr:cxnSp macro="">
      <xdr:nvCxnSpPr>
        <xdr:cNvPr id="49" name="Straight Connector 48"/>
        <xdr:cNvCxnSpPr/>
      </xdr:nvCxnSpPr>
      <xdr:spPr>
        <a:xfrm>
          <a:off x="4114800" y="4305300"/>
          <a:ext cx="904875" cy="26670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40</xdr:row>
      <xdr:rowOff>114300</xdr:rowOff>
    </xdr:from>
    <xdr:to>
      <xdr:col>7</xdr:col>
      <xdr:colOff>752475</xdr:colOff>
      <xdr:row>40</xdr:row>
      <xdr:rowOff>114302</xdr:rowOff>
    </xdr:to>
    <xdr:cxnSp macro="">
      <xdr:nvCxnSpPr>
        <xdr:cNvPr id="141" name="Straight Connector 140"/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prstDash val="sysDash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280988</xdr:colOff>
      <xdr:row>27</xdr:row>
      <xdr:rowOff>0</xdr:rowOff>
    </xdr:from>
    <xdr:to>
      <xdr:col>6</xdr:col>
      <xdr:colOff>114300</xdr:colOff>
      <xdr:row>27</xdr:row>
      <xdr:rowOff>276225</xdr:rowOff>
    </xdr:to>
    <xdr:sp macro="" textlink="Econ">
      <xdr:nvSpPr>
        <xdr:cNvPr id="138" name="Flowchart: Data 137"/>
        <xdr:cNvSpPr/>
      </xdr:nvSpPr>
      <xdr:spPr>
        <a:xfrm>
          <a:off x="3100388" y="5867400"/>
          <a:ext cx="1290637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D147B85-754E-49D7-863D-2FC1FF96CCD0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Econ 110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1333</xdr:colOff>
      <xdr:row>5</xdr:row>
      <xdr:rowOff>117605</xdr:rowOff>
    </xdr:from>
    <xdr:to>
      <xdr:col>11</xdr:col>
      <xdr:colOff>0</xdr:colOff>
      <xdr:row>8</xdr:row>
      <xdr:rowOff>115674</xdr:rowOff>
    </xdr:to>
    <xdr:cxnSp macro="">
      <xdr:nvCxnSpPr>
        <xdr:cNvPr id="143" name="Straight Connector 142"/>
        <xdr:cNvCxnSpPr>
          <a:stCxn id="26" idx="6"/>
          <a:endCxn id="39" idx="2"/>
        </xdr:cNvCxnSpPr>
      </xdr:nvCxnSpPr>
      <xdr:spPr>
        <a:xfrm>
          <a:off x="7373683" y="1393955"/>
          <a:ext cx="37966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44577</xdr:colOff>
      <xdr:row>10</xdr:row>
      <xdr:rowOff>45869</xdr:rowOff>
    </xdr:to>
    <xdr:cxnSp macro="">
      <xdr:nvCxnSpPr>
        <xdr:cNvPr id="147" name="Straight Connector 146"/>
        <xdr:cNvCxnSpPr>
          <a:stCxn id="21" idx="6"/>
          <a:endCxn id="150" idx="0"/>
        </xdr:cNvCxnSpPr>
      </xdr:nvCxnSpPr>
      <xdr:spPr>
        <a:xfrm>
          <a:off x="5737096" y="1393955"/>
          <a:ext cx="603506" cy="995064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44577</xdr:colOff>
      <xdr:row>10</xdr:row>
      <xdr:rowOff>45869</xdr:rowOff>
    </xdr:from>
    <xdr:to>
      <xdr:col>9</xdr:col>
      <xdr:colOff>914400</xdr:colOff>
      <xdr:row>10</xdr:row>
      <xdr:rowOff>45869</xdr:rowOff>
    </xdr:to>
    <xdr:sp macro="" textlink="">
      <xdr:nvSpPr>
        <xdr:cNvPr id="150" name="Line 9"/>
        <xdr:cNvSpPr>
          <a:spLocks noChangeShapeType="1"/>
        </xdr:cNvSpPr>
      </xdr:nvSpPr>
      <xdr:spPr bwMode="auto">
        <a:xfrm>
          <a:off x="6340602" y="2389019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914400</xdr:colOff>
      <xdr:row>10</xdr:row>
      <xdr:rowOff>45870</xdr:rowOff>
    </xdr:from>
    <xdr:to>
      <xdr:col>11</xdr:col>
      <xdr:colOff>0</xdr:colOff>
      <xdr:row>11</xdr:row>
      <xdr:rowOff>113986</xdr:rowOff>
    </xdr:to>
    <xdr:cxnSp macro="">
      <xdr:nvCxnSpPr>
        <xdr:cNvPr id="154" name="AutoShape 11"/>
        <xdr:cNvCxnSpPr>
          <a:cxnSpLocks noChangeShapeType="1"/>
          <a:stCxn id="150" idx="1"/>
          <a:endCxn id="40" idx="2"/>
        </xdr:cNvCxnSpPr>
      </xdr:nvCxnSpPr>
      <xdr:spPr bwMode="auto">
        <a:xfrm>
          <a:off x="7210425" y="2389020"/>
          <a:ext cx="542925" cy="25861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252412</xdr:colOff>
      <xdr:row>4</xdr:row>
      <xdr:rowOff>234191</xdr:rowOff>
    </xdr:from>
    <xdr:to>
      <xdr:col>1</xdr:col>
      <xdr:colOff>1153858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52412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1153858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477708" y="1393955"/>
          <a:ext cx="250850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6</xdr:col>
      <xdr:colOff>1334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986213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12</xdr:col>
      <xdr:colOff>1333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9320212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10</xdr:col>
      <xdr:colOff>1333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7653337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5211509" y="1393955"/>
          <a:ext cx="4463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6880096" y="1393955"/>
          <a:ext cx="77324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376237</xdr:colOff>
      <xdr:row>7</xdr:row>
      <xdr:rowOff>137010</xdr:rowOff>
    </xdr:from>
    <xdr:to>
      <xdr:col>3</xdr:col>
      <xdr:colOff>1163383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928812" y="1851510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1225296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9315450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1225296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9315450" y="247847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14</xdr:col>
      <xdr:colOff>1334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10987088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14</xdr:col>
      <xdr:colOff>1334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10987088" y="310998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49567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Adv 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49091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490913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EternalFamily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FoundationsOfRestoration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Restoration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TeachingsDoctrinesBofM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300036</xdr:colOff>
      <xdr:row>30</xdr:row>
      <xdr:rowOff>9525</xdr:rowOff>
    </xdr:from>
    <xdr:to>
      <xdr:col>8</xdr:col>
      <xdr:colOff>142874</xdr:colOff>
      <xdr:row>31</xdr:row>
      <xdr:rowOff>0</xdr:rowOff>
    </xdr:to>
    <xdr:sp macro="" textlink="JesusChristEverlastingGospel">
      <xdr:nvSpPr>
        <xdr:cNvPr id="46" name="Flowchart: Data 45"/>
        <xdr:cNvSpPr/>
      </xdr:nvSpPr>
      <xdr:spPr>
        <a:xfrm>
          <a:off x="4862511" y="6505575"/>
          <a:ext cx="1300163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Biology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Lett/GCA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8886825" y="1393955"/>
          <a:ext cx="43338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8880348" y="2020674"/>
          <a:ext cx="43510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10540746" y="1393955"/>
          <a:ext cx="451102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10540746" y="1393955"/>
          <a:ext cx="451102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1333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10545508" y="1393955"/>
          <a:ext cx="44158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10540746" y="2020674"/>
          <a:ext cx="44634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10540746" y="2020674"/>
          <a:ext cx="451102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2212384" y="1393955"/>
          <a:ext cx="443959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137775" y="5940425"/>
          <a:ext cx="1508125" cy="311150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6880096" y="2647636"/>
          <a:ext cx="24353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1028700</xdr:colOff>
      <xdr:row>11</xdr:row>
      <xdr:rowOff>143273</xdr:rowOff>
    </xdr:from>
    <xdr:to>
      <xdr:col>5</xdr:col>
      <xdr:colOff>4762</xdr:colOff>
      <xdr:row>13</xdr:row>
      <xdr:rowOff>180975</xdr:rowOff>
    </xdr:to>
    <xdr:cxnSp macro="">
      <xdr:nvCxnSpPr>
        <xdr:cNvPr id="84" name="Straight Connector 83"/>
        <xdr:cNvCxnSpPr/>
      </xdr:nvCxnSpPr>
      <xdr:spPr>
        <a:xfrm flipV="1">
          <a:off x="2771775" y="2676923"/>
          <a:ext cx="719137" cy="47585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8658225" y="1393955"/>
          <a:ext cx="66198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1225296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10540746" y="2438400"/>
          <a:ext cx="498729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285750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4848225" y="4322594"/>
          <a:ext cx="16192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285750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7" idx="3"/>
        </xdr:cNvCxnSpPr>
      </xdr:nvCxnSpPr>
      <xdr:spPr bwMode="auto">
        <a:xfrm flipH="1" flipV="1">
          <a:off x="4562475" y="2675474"/>
          <a:ext cx="285750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3067049" y="1393955"/>
          <a:ext cx="9191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2212384" y="2020674"/>
          <a:ext cx="44395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282702</xdr:colOff>
      <xdr:row>13</xdr:row>
      <xdr:rowOff>182026</xdr:rowOff>
    </xdr:to>
    <xdr:cxnSp macro="">
      <xdr:nvCxnSpPr>
        <xdr:cNvPr id="119" name="AutoShape 11"/>
        <xdr:cNvCxnSpPr>
          <a:cxnSpLocks noChangeShapeType="1"/>
          <a:stCxn id="25" idx="3"/>
        </xdr:cNvCxnSpPr>
      </xdr:nvCxnSpPr>
      <xdr:spPr bwMode="auto">
        <a:xfrm>
          <a:off x="1355598" y="2675474"/>
          <a:ext cx="289179" cy="4783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273177</xdr:colOff>
      <xdr:row>13</xdr:row>
      <xdr:rowOff>182026</xdr:rowOff>
    </xdr:from>
    <xdr:to>
      <xdr:col>3</xdr:col>
      <xdr:colOff>1016127</xdr:colOff>
      <xdr:row>13</xdr:row>
      <xdr:rowOff>182026</xdr:rowOff>
    </xdr:to>
    <xdr:cxnSp macro="">
      <xdr:nvCxnSpPr>
        <xdr:cNvPr id="123" name="AutoShape 11"/>
        <xdr:cNvCxnSpPr>
          <a:cxnSpLocks noChangeShapeType="1"/>
        </xdr:cNvCxnSpPr>
      </xdr:nvCxnSpPr>
      <xdr:spPr bwMode="auto">
        <a:xfrm>
          <a:off x="1635252" y="3153826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85726</xdr:colOff>
      <xdr:row>7</xdr:row>
      <xdr:rowOff>123825</xdr:rowOff>
    </xdr:to>
    <xdr:cxnSp macro="">
      <xdr:nvCxnSpPr>
        <xdr:cNvPr id="125" name="AutoShape 10"/>
        <xdr:cNvCxnSpPr>
          <a:cxnSpLocks noChangeShapeType="1"/>
          <a:endCxn id="4" idx="6"/>
        </xdr:cNvCxnSpPr>
      </xdr:nvCxnSpPr>
      <xdr:spPr bwMode="auto">
        <a:xfrm flipH="1" flipV="1">
          <a:off x="5211509" y="1393955"/>
          <a:ext cx="522542" cy="4443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635127</xdr:colOff>
      <xdr:row>8</xdr:row>
      <xdr:rowOff>112545</xdr:rowOff>
    </xdr:from>
    <xdr:to>
      <xdr:col>8</xdr:col>
      <xdr:colOff>400050</xdr:colOff>
      <xdr:row>8</xdr:row>
      <xdr:rowOff>115674</xdr:rowOff>
    </xdr:to>
    <xdr:cxnSp macro="">
      <xdr:nvCxnSpPr>
        <xdr:cNvPr id="126" name="AutoShape 11"/>
        <xdr:cNvCxnSpPr>
          <a:cxnSpLocks noChangeShapeType="1"/>
        </xdr:cNvCxnSpPr>
      </xdr:nvCxnSpPr>
      <xdr:spPr bwMode="auto">
        <a:xfrm>
          <a:off x="5578602" y="2017545"/>
          <a:ext cx="8412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1000125</xdr:colOff>
      <xdr:row>7</xdr:row>
      <xdr:rowOff>114300</xdr:rowOff>
    </xdr:from>
    <xdr:to>
      <xdr:col>9</xdr:col>
      <xdr:colOff>19050</xdr:colOff>
      <xdr:row>20</xdr:row>
      <xdr:rowOff>146755</xdr:rowOff>
    </xdr:to>
    <xdr:cxnSp macro="">
      <xdr:nvCxnSpPr>
        <xdr:cNvPr id="127" name="AutoShape 10"/>
        <xdr:cNvCxnSpPr>
          <a:cxnSpLocks noChangeShapeType="1"/>
          <a:stCxn id="36" idx="1"/>
        </xdr:cNvCxnSpPr>
      </xdr:nvCxnSpPr>
      <xdr:spPr bwMode="auto">
        <a:xfrm flipH="1" flipV="1">
          <a:off x="5943600" y="1828800"/>
          <a:ext cx="771525" cy="273755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7</xdr:row>
      <xdr:rowOff>112544</xdr:rowOff>
    </xdr:from>
    <xdr:to>
      <xdr:col>7</xdr:col>
      <xdr:colOff>1000125</xdr:colOff>
      <xdr:row>7</xdr:row>
      <xdr:rowOff>114300</xdr:rowOff>
    </xdr:to>
    <xdr:sp macro="" textlink="">
      <xdr:nvSpPr>
        <xdr:cNvPr id="130" name="Line 9"/>
        <xdr:cNvSpPr>
          <a:spLocks noChangeShapeType="1"/>
        </xdr:cNvSpPr>
      </xdr:nvSpPr>
      <xdr:spPr bwMode="auto">
        <a:xfrm>
          <a:off x="5019675" y="1827044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361950</xdr:colOff>
      <xdr:row>20</xdr:row>
      <xdr:rowOff>161925</xdr:rowOff>
    </xdr:to>
    <xdr:cxnSp macro="">
      <xdr:nvCxnSpPr>
        <xdr:cNvPr id="136" name="AutoShape 10"/>
        <xdr:cNvCxnSpPr>
          <a:cxnSpLocks noChangeShapeType="1"/>
          <a:endCxn id="31" idx="3"/>
        </xdr:cNvCxnSpPr>
      </xdr:nvCxnSpPr>
      <xdr:spPr bwMode="auto">
        <a:xfrm flipH="1" flipV="1">
          <a:off x="4557713" y="3937705"/>
          <a:ext cx="366712" cy="643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352425</xdr:colOff>
      <xdr:row>20</xdr:row>
      <xdr:rowOff>150644</xdr:rowOff>
    </xdr:from>
    <xdr:to>
      <xdr:col>9</xdr:col>
      <xdr:colOff>28575</xdr:colOff>
      <xdr:row>20</xdr:row>
      <xdr:rowOff>150644</xdr:rowOff>
    </xdr:to>
    <xdr:sp macro="" textlink="">
      <xdr:nvSpPr>
        <xdr:cNvPr id="137" name="Line 9"/>
        <xdr:cNvSpPr>
          <a:spLocks noChangeShapeType="1"/>
        </xdr:cNvSpPr>
      </xdr:nvSpPr>
      <xdr:spPr bwMode="auto">
        <a:xfrm>
          <a:off x="4914900" y="4570244"/>
          <a:ext cx="18097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20</xdr:row>
      <xdr:rowOff>142876</xdr:rowOff>
    </xdr:from>
    <xdr:to>
      <xdr:col>5</xdr:col>
      <xdr:colOff>476250</xdr:colOff>
      <xdr:row>22</xdr:row>
      <xdr:rowOff>112544</xdr:rowOff>
    </xdr:to>
    <xdr:cxnSp macro="">
      <xdr:nvCxnSpPr>
        <xdr:cNvPr id="138" name="AutoShape 10"/>
        <xdr:cNvCxnSpPr>
          <a:cxnSpLocks noChangeShapeType="1"/>
          <a:stCxn id="141" idx="0"/>
          <a:endCxn id="35" idx="3"/>
        </xdr:cNvCxnSpPr>
      </xdr:nvCxnSpPr>
      <xdr:spPr bwMode="auto">
        <a:xfrm flipH="1" flipV="1">
          <a:off x="2817685" y="4562476"/>
          <a:ext cx="1144715" cy="4078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22</xdr:row>
      <xdr:rowOff>112544</xdr:rowOff>
    </xdr:from>
    <xdr:to>
      <xdr:col>7</xdr:col>
      <xdr:colOff>19050</xdr:colOff>
      <xdr:row>22</xdr:row>
      <xdr:rowOff>112544</xdr:rowOff>
    </xdr:to>
    <xdr:sp macro="" textlink="">
      <xdr:nvSpPr>
        <xdr:cNvPr id="141" name="Line 9"/>
        <xdr:cNvSpPr>
          <a:spLocks noChangeShapeType="1"/>
        </xdr:cNvSpPr>
      </xdr:nvSpPr>
      <xdr:spPr bwMode="auto">
        <a:xfrm>
          <a:off x="3962400" y="4970294"/>
          <a:ext cx="1000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19050</xdr:colOff>
      <xdr:row>20</xdr:row>
      <xdr:rowOff>161924</xdr:rowOff>
    </xdr:from>
    <xdr:to>
      <xdr:col>9</xdr:col>
      <xdr:colOff>19050</xdr:colOff>
      <xdr:row>22</xdr:row>
      <xdr:rowOff>114300</xdr:rowOff>
    </xdr:to>
    <xdr:sp macro="" textlink="">
      <xdr:nvSpPr>
        <xdr:cNvPr id="142" name="Line 9"/>
        <xdr:cNvSpPr>
          <a:spLocks noChangeShapeType="1"/>
        </xdr:cNvSpPr>
      </xdr:nvSpPr>
      <xdr:spPr bwMode="auto">
        <a:xfrm flipV="1">
          <a:off x="4962525" y="4581524"/>
          <a:ext cx="1752600" cy="39052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28575</xdr:colOff>
      <xdr:row>19</xdr:row>
      <xdr:rowOff>28575</xdr:rowOff>
    </xdr:to>
    <xdr:cxnSp macro="">
      <xdr:nvCxnSpPr>
        <xdr:cNvPr id="143" name="AutoShape 10"/>
        <xdr:cNvCxnSpPr>
          <a:cxnSpLocks noChangeShapeType="1"/>
          <a:endCxn id="33" idx="3"/>
        </xdr:cNvCxnSpPr>
      </xdr:nvCxnSpPr>
      <xdr:spPr bwMode="auto">
        <a:xfrm flipH="1" flipV="1">
          <a:off x="1355598" y="3937705"/>
          <a:ext cx="416052" cy="3199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19</xdr:row>
      <xdr:rowOff>26819</xdr:rowOff>
    </xdr:from>
    <xdr:to>
      <xdr:col>4</xdr:col>
      <xdr:colOff>323850</xdr:colOff>
      <xdr:row>19</xdr:row>
      <xdr:rowOff>26819</xdr:rowOff>
    </xdr:to>
    <xdr:sp macro="" textlink="">
      <xdr:nvSpPr>
        <xdr:cNvPr id="146" name="Line 9"/>
        <xdr:cNvSpPr>
          <a:spLocks noChangeShapeType="1"/>
        </xdr:cNvSpPr>
      </xdr:nvSpPr>
      <xdr:spPr bwMode="auto">
        <a:xfrm>
          <a:off x="1762125" y="4255919"/>
          <a:ext cx="1381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4</xdr:col>
      <xdr:colOff>323850</xdr:colOff>
      <xdr:row>19</xdr:row>
      <xdr:rowOff>26820</xdr:rowOff>
    </xdr:from>
    <xdr:to>
      <xdr:col>5</xdr:col>
      <xdr:colOff>4763</xdr:colOff>
      <xdr:row>20</xdr:row>
      <xdr:rowOff>142876</xdr:rowOff>
    </xdr:to>
    <xdr:cxnSp macro="">
      <xdr:nvCxnSpPr>
        <xdr:cNvPr id="148" name="Straight Connector 147"/>
        <xdr:cNvCxnSpPr>
          <a:stCxn id="146" idx="1"/>
          <a:endCxn id="34" idx="1"/>
        </xdr:cNvCxnSpPr>
      </xdr:nvCxnSpPr>
      <xdr:spPr>
        <a:xfrm>
          <a:off x="3143250" y="4255920"/>
          <a:ext cx="347663" cy="3065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47" name="Straight Connector 146"/>
        <xdr:cNvCxnSpPr>
          <a:stCxn id="14" idx="2"/>
          <a:endCxn id="9" idx="2"/>
        </xdr:cNvCxnSpPr>
      </xdr:nvCxnSpPr>
      <xdr:spPr>
        <a:xfrm flipH="1" flipV="1">
          <a:off x="7653337" y="1393955"/>
          <a:ext cx="4763" cy="626719"/>
        </a:xfrm>
        <a:prstGeom prst="line">
          <a:avLst/>
        </a:prstGeom>
        <a:ln>
          <a:prstDash val="sysDash"/>
          <a:headEnd type="arrow" w="med" len="med"/>
          <a:tailEnd type="none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4762</xdr:colOff>
      <xdr:row>20</xdr:row>
      <xdr:rowOff>142876</xdr:rowOff>
    </xdr:to>
    <xdr:cxnSp macro="">
      <xdr:nvCxnSpPr>
        <xdr:cNvPr id="82" name="Straight Connector 81"/>
        <xdr:cNvCxnSpPr>
          <a:stCxn id="33" idx="3"/>
          <a:endCxn id="35" idx="1"/>
        </xdr:cNvCxnSpPr>
      </xdr:nvCxnSpPr>
      <xdr:spPr>
        <a:xfrm>
          <a:off x="1355598" y="3937705"/>
          <a:ext cx="392239" cy="624771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628650</xdr:colOff>
      <xdr:row>25</xdr:row>
      <xdr:rowOff>47625</xdr:rowOff>
    </xdr:to>
    <xdr:cxnSp macro="">
      <xdr:nvCxnSpPr>
        <xdr:cNvPr id="93" name="Straight Connector 92"/>
        <xdr:cNvCxnSpPr>
          <a:stCxn id="32" idx="3"/>
        </xdr:cNvCxnSpPr>
      </xdr:nvCxnSpPr>
      <xdr:spPr>
        <a:xfrm>
          <a:off x="2819399" y="3937705"/>
          <a:ext cx="1295401" cy="159632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676275</xdr:colOff>
      <xdr:row>20</xdr:row>
      <xdr:rowOff>142876</xdr:rowOff>
    </xdr:from>
    <xdr:to>
      <xdr:col>11</xdr:col>
      <xdr:colOff>9525</xdr:colOff>
      <xdr:row>25</xdr:row>
      <xdr:rowOff>47625</xdr:rowOff>
    </xdr:to>
    <xdr:cxnSp macro="">
      <xdr:nvCxnSpPr>
        <xdr:cNvPr id="95" name="Straight Connector 94"/>
        <xdr:cNvCxnSpPr>
          <a:stCxn id="37" idx="1"/>
        </xdr:cNvCxnSpPr>
      </xdr:nvCxnSpPr>
      <xdr:spPr>
        <a:xfrm flipH="1">
          <a:off x="7372350" y="4562476"/>
          <a:ext cx="790575" cy="971549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628650</xdr:colOff>
      <xdr:row>25</xdr:row>
      <xdr:rowOff>38100</xdr:rowOff>
    </xdr:from>
    <xdr:to>
      <xdr:col>9</xdr:col>
      <xdr:colOff>676275</xdr:colOff>
      <xdr:row>25</xdr:row>
      <xdr:rowOff>57150</xdr:rowOff>
    </xdr:to>
    <xdr:cxnSp macro="">
      <xdr:nvCxnSpPr>
        <xdr:cNvPr id="100" name="Straight Connector 99"/>
        <xdr:cNvCxnSpPr/>
      </xdr:nvCxnSpPr>
      <xdr:spPr>
        <a:xfrm>
          <a:off x="4114800" y="5524500"/>
          <a:ext cx="3257550" cy="1905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314325</xdr:colOff>
      <xdr:row>49</xdr:row>
      <xdr:rowOff>104775</xdr:rowOff>
    </xdr:from>
    <xdr:to>
      <xdr:col>7</xdr:col>
      <xdr:colOff>723900</xdr:colOff>
      <xdr:row>49</xdr:row>
      <xdr:rowOff>104775</xdr:rowOff>
    </xdr:to>
    <xdr:cxnSp macro="">
      <xdr:nvCxnSpPr>
        <xdr:cNvPr id="91" name="Straight Connector 90"/>
        <xdr:cNvCxnSpPr/>
      </xdr:nvCxnSpPr>
      <xdr:spPr>
        <a:xfrm>
          <a:off x="5257800" y="10372725"/>
          <a:ext cx="409575" cy="0"/>
        </a:xfrm>
        <a:prstGeom prst="line">
          <a:avLst/>
        </a:prstGeom>
        <a:ln w="28575">
          <a:prstDash val="sysDash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795338</xdr:colOff>
      <xdr:row>38</xdr:row>
      <xdr:rowOff>188119</xdr:rowOff>
    </xdr:from>
    <xdr:to>
      <xdr:col>5</xdr:col>
      <xdr:colOff>271462</xdr:colOff>
      <xdr:row>39</xdr:row>
      <xdr:rowOff>283369</xdr:rowOff>
    </xdr:to>
    <xdr:sp macro="" textlink="Econ">
      <xdr:nvSpPr>
        <xdr:cNvPr id="144" name="Flowchart: Data 143"/>
        <xdr:cNvSpPr/>
      </xdr:nvSpPr>
      <xdr:spPr>
        <a:xfrm>
          <a:off x="2538413" y="837961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9DA73E-987A-4376-BCC5-7F28B4520783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Econ 110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1333</xdr:colOff>
      <xdr:row>5</xdr:row>
      <xdr:rowOff>117605</xdr:rowOff>
    </xdr:from>
    <xdr:to>
      <xdr:col>11</xdr:col>
      <xdr:colOff>0</xdr:colOff>
      <xdr:row>8</xdr:row>
      <xdr:rowOff>115674</xdr:rowOff>
    </xdr:to>
    <xdr:cxnSp macro="">
      <xdr:nvCxnSpPr>
        <xdr:cNvPr id="150" name="Straight Connector 149"/>
        <xdr:cNvCxnSpPr>
          <a:stCxn id="9" idx="6"/>
          <a:endCxn id="16" idx="2"/>
        </xdr:cNvCxnSpPr>
      </xdr:nvCxnSpPr>
      <xdr:spPr>
        <a:xfrm>
          <a:off x="7773733" y="1393955"/>
          <a:ext cx="37966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111252</xdr:colOff>
      <xdr:row>10</xdr:row>
      <xdr:rowOff>55394</xdr:rowOff>
    </xdr:to>
    <xdr:cxnSp macro="">
      <xdr:nvCxnSpPr>
        <xdr:cNvPr id="151" name="AutoShape 11"/>
        <xdr:cNvCxnSpPr>
          <a:cxnSpLocks noChangeShapeType="1"/>
          <a:stCxn id="5" idx="6"/>
          <a:endCxn id="153" idx="0"/>
        </xdr:cNvCxnSpPr>
      </xdr:nvCxnSpPr>
      <xdr:spPr bwMode="auto">
        <a:xfrm>
          <a:off x="6022846" y="1393955"/>
          <a:ext cx="784481" cy="10045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981075</xdr:colOff>
      <xdr:row>10</xdr:row>
      <xdr:rowOff>55395</xdr:rowOff>
    </xdr:from>
    <xdr:to>
      <xdr:col>11</xdr:col>
      <xdr:colOff>0</xdr:colOff>
      <xdr:row>11</xdr:row>
      <xdr:rowOff>113986</xdr:rowOff>
    </xdr:to>
    <xdr:cxnSp macro="">
      <xdr:nvCxnSpPr>
        <xdr:cNvPr id="152" name="AutoShape 11"/>
        <xdr:cNvCxnSpPr>
          <a:cxnSpLocks noChangeShapeType="1"/>
          <a:stCxn id="153" idx="1"/>
          <a:endCxn id="17" idx="2"/>
        </xdr:cNvCxnSpPr>
      </xdr:nvCxnSpPr>
      <xdr:spPr bwMode="auto">
        <a:xfrm>
          <a:off x="7677150" y="2398545"/>
          <a:ext cx="476250" cy="2490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111252</xdr:colOff>
      <xdr:row>10</xdr:row>
      <xdr:rowOff>55394</xdr:rowOff>
    </xdr:from>
    <xdr:to>
      <xdr:col>9</xdr:col>
      <xdr:colOff>981075</xdr:colOff>
      <xdr:row>10</xdr:row>
      <xdr:rowOff>55394</xdr:rowOff>
    </xdr:to>
    <xdr:sp macro="" textlink="">
      <xdr:nvSpPr>
        <xdr:cNvPr id="153" name="Line 9"/>
        <xdr:cNvSpPr>
          <a:spLocks noChangeShapeType="1"/>
        </xdr:cNvSpPr>
      </xdr:nvSpPr>
      <xdr:spPr bwMode="auto">
        <a:xfrm>
          <a:off x="6807327" y="23985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/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14</xdr:col>
      <xdr:colOff>54766</xdr:colOff>
      <xdr:row>10</xdr:row>
      <xdr:rowOff>23813</xdr:rowOff>
    </xdr:from>
    <xdr:to>
      <xdr:col>15</xdr:col>
      <xdr:colOff>226216</xdr:colOff>
      <xdr:row>10</xdr:row>
      <xdr:rowOff>176214</xdr:rowOff>
    </xdr:to>
    <xdr:sp macro="" textlink="">
      <xdr:nvSpPr>
        <xdr:cNvPr id="3" name="Rectangle 2"/>
        <xdr:cNvSpPr/>
      </xdr:nvSpPr>
      <xdr:spPr>
        <a:xfrm>
          <a:off x="8036716" y="224313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14</xdr:row>
      <xdr:rowOff>50007</xdr:rowOff>
    </xdr:from>
    <xdr:to>
      <xdr:col>15</xdr:col>
      <xdr:colOff>226216</xdr:colOff>
      <xdr:row>15</xdr:row>
      <xdr:rowOff>2383</xdr:rowOff>
    </xdr:to>
    <xdr:sp macro="" textlink="">
      <xdr:nvSpPr>
        <xdr:cNvPr id="4" name="Rectangle 3"/>
        <xdr:cNvSpPr/>
      </xdr:nvSpPr>
      <xdr:spPr>
        <a:xfrm>
          <a:off x="8036716" y="30694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17</xdr:row>
      <xdr:rowOff>152401</xdr:rowOff>
    </xdr:from>
    <xdr:to>
      <xdr:col>15</xdr:col>
      <xdr:colOff>226216</xdr:colOff>
      <xdr:row>18</xdr:row>
      <xdr:rowOff>104776</xdr:rowOff>
    </xdr:to>
    <xdr:sp macro="" textlink="">
      <xdr:nvSpPr>
        <xdr:cNvPr id="5" name="Rectangle 4"/>
        <xdr:cNvSpPr/>
      </xdr:nvSpPr>
      <xdr:spPr>
        <a:xfrm>
          <a:off x="8036716" y="3771901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8</xdr:row>
      <xdr:rowOff>197643</xdr:rowOff>
    </xdr:from>
    <xdr:to>
      <xdr:col>19</xdr:col>
      <xdr:colOff>747712</xdr:colOff>
      <xdr:row>28</xdr:row>
      <xdr:rowOff>114301</xdr:rowOff>
    </xdr:to>
    <xdr:sp macro="" textlink="">
      <xdr:nvSpPr>
        <xdr:cNvPr id="7" name="TextBox 6"/>
        <xdr:cNvSpPr txBox="1"/>
      </xdr:nvSpPr>
      <xdr:spPr>
        <a:xfrm>
          <a:off x="6772275" y="2016918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14</xdr:col>
      <xdr:colOff>54766</xdr:colOff>
      <xdr:row>10</xdr:row>
      <xdr:rowOff>30956</xdr:rowOff>
    </xdr:from>
    <xdr:to>
      <xdr:col>15</xdr:col>
      <xdr:colOff>226216</xdr:colOff>
      <xdr:row>10</xdr:row>
      <xdr:rowOff>183357</xdr:rowOff>
    </xdr:to>
    <xdr:sp macro="" textlink="">
      <xdr:nvSpPr>
        <xdr:cNvPr id="8" name="Rectangle 7"/>
        <xdr:cNvSpPr/>
      </xdr:nvSpPr>
      <xdr:spPr>
        <a:xfrm>
          <a:off x="8036716" y="2250281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14</xdr:row>
      <xdr:rowOff>47625</xdr:rowOff>
    </xdr:from>
    <xdr:to>
      <xdr:col>15</xdr:col>
      <xdr:colOff>226216</xdr:colOff>
      <xdr:row>15</xdr:row>
      <xdr:rowOff>1</xdr:rowOff>
    </xdr:to>
    <xdr:sp macro="" textlink="">
      <xdr:nvSpPr>
        <xdr:cNvPr id="9" name="Rectangle 8"/>
        <xdr:cNvSpPr/>
      </xdr:nvSpPr>
      <xdr:spPr>
        <a:xfrm>
          <a:off x="8036716" y="3067050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17</xdr:row>
      <xdr:rowOff>150019</xdr:rowOff>
    </xdr:from>
    <xdr:to>
      <xdr:col>15</xdr:col>
      <xdr:colOff>226216</xdr:colOff>
      <xdr:row>18</xdr:row>
      <xdr:rowOff>102394</xdr:rowOff>
    </xdr:to>
    <xdr:sp macro="" textlink="">
      <xdr:nvSpPr>
        <xdr:cNvPr id="10" name="Rectangle 9"/>
        <xdr:cNvSpPr/>
      </xdr:nvSpPr>
      <xdr:spPr>
        <a:xfrm>
          <a:off x="8036716" y="3769519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6" name="TextBox 5"/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14</xdr:col>
      <xdr:colOff>54766</xdr:colOff>
      <xdr:row>10</xdr:row>
      <xdr:rowOff>23813</xdr:rowOff>
    </xdr:from>
    <xdr:to>
      <xdr:col>15</xdr:col>
      <xdr:colOff>226216</xdr:colOff>
      <xdr:row>10</xdr:row>
      <xdr:rowOff>176214</xdr:rowOff>
    </xdr:to>
    <xdr:sp macro="" textlink="">
      <xdr:nvSpPr>
        <xdr:cNvPr id="7" name="Rectangle 6"/>
        <xdr:cNvSpPr/>
      </xdr:nvSpPr>
      <xdr:spPr>
        <a:xfrm>
          <a:off x="8036716" y="224313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14</xdr:row>
      <xdr:rowOff>50007</xdr:rowOff>
    </xdr:from>
    <xdr:to>
      <xdr:col>15</xdr:col>
      <xdr:colOff>226216</xdr:colOff>
      <xdr:row>15</xdr:row>
      <xdr:rowOff>2383</xdr:rowOff>
    </xdr:to>
    <xdr:sp macro="" textlink="">
      <xdr:nvSpPr>
        <xdr:cNvPr id="8" name="Rectangle 7"/>
        <xdr:cNvSpPr/>
      </xdr:nvSpPr>
      <xdr:spPr>
        <a:xfrm>
          <a:off x="8036716" y="30694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54766</xdr:colOff>
      <xdr:row>17</xdr:row>
      <xdr:rowOff>152401</xdr:rowOff>
    </xdr:from>
    <xdr:to>
      <xdr:col>15</xdr:col>
      <xdr:colOff>226216</xdr:colOff>
      <xdr:row>18</xdr:row>
      <xdr:rowOff>104776</xdr:rowOff>
    </xdr:to>
    <xdr:sp macro="" textlink="">
      <xdr:nvSpPr>
        <xdr:cNvPr id="9" name="Rectangle 8"/>
        <xdr:cNvSpPr/>
      </xdr:nvSpPr>
      <xdr:spPr>
        <a:xfrm>
          <a:off x="8036716" y="3771901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index.php/undergraduate-program/course-planning/chemistry-courses" TargetMode="External"/><Relationship Id="rId13" Type="http://schemas.openxmlformats.org/officeDocument/2006/relationships/hyperlink" Target="https://chemicalengineering.byu.edu/index.php/undergraduate-program/course-planning/biology-course" TargetMode="Externa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index.php/undergraduate-program/eng-emsb-electives" TargetMode="External"/><Relationship Id="rId12" Type="http://schemas.openxmlformats.org/officeDocument/2006/relationships/hyperlink" Target="https://chemicalengineering.byu.edu/index.php/undergraduate-program/major-requirements" TargetMode="External"/><Relationship Id="rId2" Type="http://schemas.openxmlformats.org/officeDocument/2006/relationships/hyperlink" Target="http://chemicalengineering.byu.edu/chemistry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index.php/undergraduate-program/technical-electives" TargetMode="External"/><Relationship Id="rId11" Type="http://schemas.openxmlformats.org/officeDocument/2006/relationships/hyperlink" Target="https://chemicalengineering.byu.edu/index.php/undergraduate-program/l3-exam" TargetMode="External"/><Relationship Id="rId5" Type="http://schemas.openxmlformats.org/officeDocument/2006/relationships/hyperlink" Target="https://chemicalengineering.byu.edu/index.php/undergraduate-program/course-planning/chemistry-courses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https://chemicalengineering.byu.edu/index.php/undergraduate-program/eng-emsb-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index.php/undergraduate-program/course-planning/chemistry-courses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drawing" Target="../drawings/drawing2.xm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>
    <pageSetUpPr fitToPage="1"/>
  </sheetPr>
  <dimension ref="B1:N93"/>
  <sheetViews>
    <sheetView showGridLines="0" showRowColHeaders="0" tabSelected="1" workbookViewId="0">
      <selection activeCell="B124" sqref="B124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95</v>
      </c>
    </row>
    <row r="2" spans="2:14" x14ac:dyDescent="0.2">
      <c r="C2" s="167" t="s">
        <v>194</v>
      </c>
      <c r="D2" s="167"/>
      <c r="E2" s="167"/>
      <c r="F2" s="2" t="s">
        <v>239</v>
      </c>
      <c r="H2" s="134" t="s">
        <v>289</v>
      </c>
    </row>
    <row r="4" spans="2:14" x14ac:dyDescent="0.2">
      <c r="B4" s="124" t="s">
        <v>96</v>
      </c>
      <c r="C4" s="124"/>
    </row>
    <row r="5" spans="2:14" ht="15.75" x14ac:dyDescent="0.25">
      <c r="B5" s="171" t="s">
        <v>233</v>
      </c>
      <c r="C5" s="171"/>
      <c r="D5" s="171"/>
      <c r="E5" s="171"/>
      <c r="F5" s="171"/>
      <c r="G5" s="171"/>
      <c r="H5" s="171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97</v>
      </c>
      <c r="C8" s="19" t="s">
        <v>98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99</v>
      </c>
      <c r="C11" s="41" t="s">
        <v>100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43</v>
      </c>
      <c r="F13" s="41" t="s">
        <v>101</v>
      </c>
      <c r="G13" s="41"/>
      <c r="H13" s="41"/>
      <c r="I13" s="41"/>
      <c r="J13" s="41"/>
      <c r="K13" s="41"/>
      <c r="L13" s="41"/>
      <c r="M13" s="151">
        <v>2</v>
      </c>
      <c r="N13" s="42"/>
    </row>
    <row r="14" spans="2:14" x14ac:dyDescent="0.2">
      <c r="B14" s="40"/>
      <c r="C14" s="41"/>
      <c r="D14" s="41"/>
      <c r="E14" s="41" t="s">
        <v>44</v>
      </c>
      <c r="F14" s="41" t="s">
        <v>102</v>
      </c>
      <c r="G14" s="41"/>
      <c r="H14" s="41"/>
      <c r="I14" s="41"/>
      <c r="J14" s="41"/>
      <c r="K14" s="41"/>
      <c r="L14" s="41"/>
      <c r="M14" s="151">
        <v>0.5</v>
      </c>
      <c r="N14" s="42"/>
    </row>
    <row r="15" spans="2:14" x14ac:dyDescent="0.2">
      <c r="B15" s="40"/>
      <c r="C15" s="41"/>
      <c r="D15" s="41"/>
      <c r="E15" s="41" t="s">
        <v>45</v>
      </c>
      <c r="F15" s="41" t="s">
        <v>103</v>
      </c>
      <c r="G15" s="41"/>
      <c r="H15" s="41"/>
      <c r="I15" s="41"/>
      <c r="J15" s="41"/>
      <c r="K15" s="41"/>
      <c r="L15" s="41"/>
      <c r="M15" s="151">
        <v>2</v>
      </c>
      <c r="N15" s="42"/>
    </row>
    <row r="16" spans="2:14" x14ac:dyDescent="0.2">
      <c r="B16" s="40"/>
      <c r="C16" s="41"/>
      <c r="D16" s="41"/>
      <c r="E16" s="41" t="s">
        <v>46</v>
      </c>
      <c r="F16" s="41" t="s">
        <v>104</v>
      </c>
      <c r="G16" s="41"/>
      <c r="H16" s="41"/>
      <c r="I16" s="41"/>
      <c r="J16" s="41"/>
      <c r="K16" s="41"/>
      <c r="L16" s="41"/>
      <c r="M16" s="151">
        <v>3</v>
      </c>
      <c r="N16" s="42"/>
    </row>
    <row r="17" spans="2:14" x14ac:dyDescent="0.2">
      <c r="B17" s="40"/>
      <c r="C17" s="41"/>
      <c r="D17" s="41"/>
      <c r="E17" s="41" t="s">
        <v>48</v>
      </c>
      <c r="F17" s="41" t="s">
        <v>106</v>
      </c>
      <c r="G17" s="41"/>
      <c r="H17" s="41"/>
      <c r="I17" s="41"/>
      <c r="J17" s="41"/>
      <c r="K17" s="41"/>
      <c r="L17" s="41"/>
      <c r="M17" s="151">
        <v>4</v>
      </c>
      <c r="N17" s="42"/>
    </row>
    <row r="18" spans="2:14" x14ac:dyDescent="0.2">
      <c r="B18" s="40"/>
      <c r="C18" s="41"/>
      <c r="D18" s="41"/>
      <c r="E18" s="41" t="s">
        <v>49</v>
      </c>
      <c r="F18" s="41" t="s">
        <v>107</v>
      </c>
      <c r="G18" s="41"/>
      <c r="H18" s="41"/>
      <c r="I18" s="41"/>
      <c r="J18" s="41"/>
      <c r="K18" s="41"/>
      <c r="L18" s="41"/>
      <c r="M18" s="151">
        <v>4</v>
      </c>
      <c r="N18" s="42"/>
    </row>
    <row r="19" spans="2:14" x14ac:dyDescent="0.2">
      <c r="B19" s="40"/>
      <c r="C19" s="41"/>
      <c r="D19" s="41"/>
      <c r="E19" s="41" t="s">
        <v>50</v>
      </c>
      <c r="F19" s="41" t="s">
        <v>0</v>
      </c>
      <c r="G19" s="41"/>
      <c r="H19" s="41"/>
      <c r="I19" s="41"/>
      <c r="J19" s="41"/>
      <c r="K19" s="41"/>
      <c r="L19" s="41"/>
      <c r="M19" s="151">
        <v>3</v>
      </c>
      <c r="N19" s="42"/>
    </row>
    <row r="20" spans="2:14" x14ac:dyDescent="0.2">
      <c r="B20" s="40"/>
      <c r="C20" s="41"/>
      <c r="D20" s="41"/>
      <c r="E20" s="41" t="s">
        <v>47</v>
      </c>
      <c r="F20" s="41" t="s">
        <v>105</v>
      </c>
      <c r="G20" s="41"/>
      <c r="H20" s="41"/>
      <c r="I20" s="41"/>
      <c r="J20" s="41"/>
      <c r="K20" s="41"/>
      <c r="L20" s="41"/>
      <c r="M20" s="151">
        <v>3</v>
      </c>
      <c r="N20" s="42"/>
    </row>
    <row r="21" spans="2:14" ht="7.5" customHeight="1" x14ac:dyDescent="0.2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75" x14ac:dyDescent="0.25">
      <c r="B22" s="40"/>
      <c r="C22" s="170" t="s">
        <v>1</v>
      </c>
      <c r="D22" s="170"/>
      <c r="E22" s="170"/>
      <c r="F22" s="170"/>
      <c r="G22" s="170"/>
      <c r="H22" s="170"/>
      <c r="I22" s="41"/>
      <c r="J22" s="53"/>
      <c r="K22" s="41"/>
      <c r="L22" s="41"/>
      <c r="M22" s="41"/>
      <c r="N22" s="42"/>
    </row>
    <row r="23" spans="2:14" ht="7.5" customHeight="1" x14ac:dyDescent="0.2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75" x14ac:dyDescent="0.2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2">
      <c r="B25" s="40"/>
      <c r="C25" s="41"/>
      <c r="D25" s="41"/>
      <c r="E25" s="41" t="s">
        <v>53</v>
      </c>
      <c r="F25" s="41" t="s">
        <v>3</v>
      </c>
      <c r="G25" s="41"/>
      <c r="H25" s="41"/>
      <c r="I25" s="41"/>
      <c r="J25" s="41"/>
      <c r="K25" s="41"/>
      <c r="L25" s="41"/>
      <c r="M25" s="151">
        <v>4</v>
      </c>
      <c r="N25" s="42"/>
    </row>
    <row r="26" spans="2:14" x14ac:dyDescent="0.2">
      <c r="B26" s="40"/>
      <c r="C26" s="41"/>
      <c r="D26" s="41"/>
      <c r="E26" s="41" t="s">
        <v>54</v>
      </c>
      <c r="F26" s="41" t="s">
        <v>3</v>
      </c>
      <c r="G26" s="41"/>
      <c r="H26" s="41"/>
      <c r="I26" s="41"/>
      <c r="J26" s="41"/>
      <c r="K26" s="41"/>
      <c r="L26" s="41"/>
      <c r="M26" s="151">
        <v>3</v>
      </c>
      <c r="N26" s="42"/>
    </row>
    <row r="27" spans="2:14" ht="15.75" x14ac:dyDescent="0.25">
      <c r="B27" s="40"/>
      <c r="C27" s="41"/>
      <c r="D27" s="54" t="s">
        <v>265</v>
      </c>
      <c r="E27" s="41"/>
      <c r="F27" s="41"/>
      <c r="G27" s="41"/>
      <c r="H27" s="41"/>
      <c r="I27" s="41"/>
      <c r="J27" s="41"/>
      <c r="K27" s="41"/>
      <c r="L27" s="41"/>
      <c r="M27" s="151"/>
      <c r="N27" s="42"/>
    </row>
    <row r="28" spans="2:14" x14ac:dyDescent="0.2">
      <c r="B28" s="40"/>
      <c r="C28" s="41"/>
      <c r="D28" s="41"/>
      <c r="E28" s="41" t="s">
        <v>55</v>
      </c>
      <c r="F28" s="41" t="s">
        <v>5</v>
      </c>
      <c r="G28" s="41"/>
      <c r="H28" s="41"/>
      <c r="I28" s="41"/>
      <c r="J28" s="41"/>
      <c r="K28" s="41"/>
      <c r="L28" s="41"/>
      <c r="M28" s="151">
        <v>4</v>
      </c>
      <c r="N28" s="42"/>
    </row>
    <row r="29" spans="2:14" x14ac:dyDescent="0.2">
      <c r="B29" s="40"/>
      <c r="C29" s="41"/>
      <c r="D29" s="41"/>
      <c r="E29" s="41" t="s">
        <v>56</v>
      </c>
      <c r="F29" s="41" t="s">
        <v>5</v>
      </c>
      <c r="G29" s="41"/>
      <c r="H29" s="41"/>
      <c r="I29" s="41"/>
      <c r="J29" s="41"/>
      <c r="K29" s="41"/>
      <c r="L29" s="41"/>
      <c r="M29" s="151">
        <v>3</v>
      </c>
      <c r="N29" s="42"/>
    </row>
    <row r="30" spans="2:14" x14ac:dyDescent="0.2">
      <c r="B30" s="40"/>
      <c r="C30" s="41"/>
      <c r="D30" s="41"/>
      <c r="E30" s="41" t="s">
        <v>57</v>
      </c>
      <c r="F30" s="175" t="s">
        <v>6</v>
      </c>
      <c r="G30" s="175"/>
      <c r="H30" s="175"/>
      <c r="I30" s="175"/>
      <c r="J30" s="41"/>
      <c r="K30" s="41"/>
      <c r="L30" s="41"/>
      <c r="M30" s="151">
        <v>1</v>
      </c>
      <c r="N30" s="42"/>
    </row>
    <row r="31" spans="2:14" ht="7.5" customHeight="1" x14ac:dyDescent="0.2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2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x14ac:dyDescent="0.2">
      <c r="B33" s="28" t="s">
        <v>7</v>
      </c>
      <c r="C33" s="172" t="s">
        <v>8</v>
      </c>
      <c r="D33" s="172"/>
      <c r="E33" s="172"/>
      <c r="F33" s="172"/>
      <c r="G33" s="172"/>
      <c r="H33" s="26"/>
      <c r="I33" s="26"/>
      <c r="J33" s="26"/>
      <c r="K33" s="26"/>
      <c r="L33" s="26"/>
      <c r="M33" s="26"/>
      <c r="N33" s="27"/>
    </row>
    <row r="34" spans="2:14" ht="7.5" customHeight="1" x14ac:dyDescent="0.2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75" x14ac:dyDescent="0.2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2">
      <c r="B36" s="25"/>
      <c r="C36" s="26"/>
      <c r="D36" s="26"/>
      <c r="E36" s="26" t="s">
        <v>58</v>
      </c>
      <c r="F36" s="26" t="s">
        <v>9</v>
      </c>
      <c r="G36" s="26"/>
      <c r="H36" s="26"/>
      <c r="I36" s="26"/>
      <c r="J36" s="26"/>
      <c r="K36" s="26"/>
      <c r="L36" s="26"/>
      <c r="M36" s="152">
        <v>4</v>
      </c>
      <c r="N36" s="27"/>
    </row>
    <row r="37" spans="2:14" x14ac:dyDescent="0.2">
      <c r="B37" s="25"/>
      <c r="C37" s="26"/>
      <c r="D37" s="26"/>
      <c r="E37" s="26" t="s">
        <v>59</v>
      </c>
      <c r="F37" s="26" t="s">
        <v>266</v>
      </c>
      <c r="G37" s="26"/>
      <c r="H37" s="26"/>
      <c r="I37" s="26"/>
      <c r="J37" s="26"/>
      <c r="K37" s="26"/>
      <c r="L37" s="26"/>
      <c r="M37" s="152">
        <v>4</v>
      </c>
      <c r="N37" s="27"/>
    </row>
    <row r="38" spans="2:14" ht="15.75" x14ac:dyDescent="0.2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152"/>
      <c r="N38" s="27"/>
    </row>
    <row r="39" spans="2:14" x14ac:dyDescent="0.2">
      <c r="B39" s="25"/>
      <c r="C39" s="26"/>
      <c r="D39" s="26"/>
      <c r="E39" s="26" t="s">
        <v>60</v>
      </c>
      <c r="F39" s="26" t="s">
        <v>10</v>
      </c>
      <c r="G39" s="26"/>
      <c r="H39" s="26"/>
      <c r="I39" s="26"/>
      <c r="J39" s="26"/>
      <c r="K39" s="26"/>
      <c r="L39" s="26"/>
      <c r="M39" s="152">
        <v>3</v>
      </c>
      <c r="N39" s="27"/>
    </row>
    <row r="40" spans="2:14" x14ac:dyDescent="0.2">
      <c r="B40" s="25"/>
      <c r="C40" s="26"/>
      <c r="D40" s="26"/>
      <c r="E40" s="26" t="s">
        <v>61</v>
      </c>
      <c r="F40" s="26" t="s">
        <v>11</v>
      </c>
      <c r="G40" s="26"/>
      <c r="H40" s="26"/>
      <c r="I40" s="26"/>
      <c r="J40" s="26"/>
      <c r="K40" s="26"/>
      <c r="L40" s="26"/>
      <c r="M40" s="152">
        <v>3</v>
      </c>
      <c r="N40" s="27"/>
    </row>
    <row r="41" spans="2:14" x14ac:dyDescent="0.2">
      <c r="B41" s="25"/>
      <c r="C41" s="26"/>
      <c r="D41" s="26"/>
      <c r="E41" s="26" t="s">
        <v>62</v>
      </c>
      <c r="F41" s="26" t="s">
        <v>12</v>
      </c>
      <c r="G41" s="26"/>
      <c r="H41" s="26"/>
      <c r="I41" s="26"/>
      <c r="J41" s="26"/>
      <c r="K41" s="26"/>
      <c r="L41" s="26"/>
      <c r="M41" s="152">
        <v>3</v>
      </c>
      <c r="N41" s="27"/>
    </row>
    <row r="42" spans="2:14" ht="7.5" customHeight="1" x14ac:dyDescent="0.2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2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2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2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2">
      <c r="B46" s="15"/>
      <c r="C46" s="12"/>
      <c r="D46" s="12"/>
      <c r="E46" s="12" t="s">
        <v>63</v>
      </c>
      <c r="F46" s="12" t="s">
        <v>15</v>
      </c>
      <c r="G46" s="12"/>
      <c r="H46" s="12"/>
      <c r="I46" s="12"/>
      <c r="J46" s="12"/>
      <c r="K46" s="12"/>
      <c r="L46" s="12"/>
      <c r="M46" s="153">
        <v>3</v>
      </c>
      <c r="N46" s="13"/>
    </row>
    <row r="47" spans="2:14" x14ac:dyDescent="0.2">
      <c r="B47" s="15"/>
      <c r="C47" s="12"/>
      <c r="D47" s="12"/>
      <c r="E47" s="12" t="s">
        <v>65</v>
      </c>
      <c r="F47" s="12" t="s">
        <v>16</v>
      </c>
      <c r="G47" s="12"/>
      <c r="H47" s="12"/>
      <c r="I47" s="12"/>
      <c r="J47" s="12"/>
      <c r="K47" s="12"/>
      <c r="L47" s="12"/>
      <c r="M47" s="153">
        <v>3</v>
      </c>
      <c r="N47" s="13"/>
    </row>
    <row r="48" spans="2:14" x14ac:dyDescent="0.2">
      <c r="B48" s="15"/>
      <c r="C48" s="12"/>
      <c r="D48" s="12"/>
      <c r="E48" s="12" t="s">
        <v>64</v>
      </c>
      <c r="F48" s="12" t="s">
        <v>17</v>
      </c>
      <c r="G48" s="12"/>
      <c r="H48" s="12"/>
      <c r="I48" s="12"/>
      <c r="J48" s="12"/>
      <c r="K48" s="12"/>
      <c r="L48" s="12"/>
      <c r="M48" s="153">
        <v>3</v>
      </c>
      <c r="N48" s="13"/>
    </row>
    <row r="49" spans="2:14" x14ac:dyDescent="0.2">
      <c r="B49" s="15"/>
      <c r="C49" s="12"/>
      <c r="D49" s="12"/>
      <c r="E49" s="12" t="s">
        <v>66</v>
      </c>
      <c r="F49" s="12" t="s">
        <v>18</v>
      </c>
      <c r="G49" s="12"/>
      <c r="H49" s="12"/>
      <c r="I49" s="12"/>
      <c r="J49" s="12"/>
      <c r="K49" s="12"/>
      <c r="L49" s="12"/>
      <c r="M49" s="153">
        <v>3</v>
      </c>
      <c r="N49" s="13"/>
    </row>
    <row r="50" spans="2:14" x14ac:dyDescent="0.2">
      <c r="B50" s="15"/>
      <c r="C50" s="12"/>
      <c r="D50" s="12"/>
      <c r="E50" s="12" t="s">
        <v>67</v>
      </c>
      <c r="F50" s="12" t="s">
        <v>19</v>
      </c>
      <c r="G50" s="12"/>
      <c r="H50" s="12"/>
      <c r="I50" s="12"/>
      <c r="J50" s="12"/>
      <c r="K50" s="12"/>
      <c r="L50" s="12"/>
      <c r="M50" s="153">
        <v>3</v>
      </c>
      <c r="N50" s="13"/>
    </row>
    <row r="51" spans="2:14" x14ac:dyDescent="0.2">
      <c r="B51" s="15"/>
      <c r="C51" s="12"/>
      <c r="D51" s="12"/>
      <c r="E51" s="12" t="s">
        <v>68</v>
      </c>
      <c r="F51" s="12" t="s">
        <v>20</v>
      </c>
      <c r="G51" s="12"/>
      <c r="H51" s="12"/>
      <c r="I51" s="12"/>
      <c r="J51" s="12"/>
      <c r="K51" s="12"/>
      <c r="L51" s="12"/>
      <c r="M51" s="153">
        <v>3</v>
      </c>
      <c r="N51" s="13"/>
    </row>
    <row r="52" spans="2:14" x14ac:dyDescent="0.2">
      <c r="B52" s="15"/>
      <c r="C52" s="12"/>
      <c r="D52" s="12"/>
      <c r="E52" s="12" t="s">
        <v>69</v>
      </c>
      <c r="F52" s="12" t="s">
        <v>21</v>
      </c>
      <c r="G52" s="12"/>
      <c r="H52" s="12"/>
      <c r="I52" s="12"/>
      <c r="J52" s="12"/>
      <c r="K52" s="12"/>
      <c r="L52" s="12"/>
      <c r="M52" s="153">
        <v>1</v>
      </c>
      <c r="N52" s="13"/>
    </row>
    <row r="53" spans="2:14" x14ac:dyDescent="0.2">
      <c r="B53" s="15"/>
      <c r="C53" s="12"/>
      <c r="D53" s="12"/>
      <c r="E53" s="12" t="s">
        <v>70</v>
      </c>
      <c r="F53" s="12" t="s">
        <v>22</v>
      </c>
      <c r="G53" s="12"/>
      <c r="H53" s="12"/>
      <c r="I53" s="12"/>
      <c r="J53" s="12"/>
      <c r="K53" s="12"/>
      <c r="L53" s="12"/>
      <c r="M53" s="153">
        <v>3</v>
      </c>
      <c r="N53" s="13"/>
    </row>
    <row r="54" spans="2:14" x14ac:dyDescent="0.2">
      <c r="B54" s="15"/>
      <c r="C54" s="12"/>
      <c r="D54" s="12"/>
      <c r="E54" s="12" t="s">
        <v>71</v>
      </c>
      <c r="F54" s="12" t="s">
        <v>23</v>
      </c>
      <c r="G54" s="12"/>
      <c r="H54" s="12"/>
      <c r="I54" s="12"/>
      <c r="J54" s="12"/>
      <c r="K54" s="12"/>
      <c r="L54" s="12"/>
      <c r="M54" s="153">
        <v>4</v>
      </c>
      <c r="N54" s="13"/>
    </row>
    <row r="55" spans="2:14" x14ac:dyDescent="0.2">
      <c r="B55" s="15"/>
      <c r="C55" s="12"/>
      <c r="D55" s="12"/>
      <c r="E55" s="12" t="s">
        <v>72</v>
      </c>
      <c r="F55" s="12" t="s">
        <v>24</v>
      </c>
      <c r="G55" s="12"/>
      <c r="H55" s="12"/>
      <c r="I55" s="12"/>
      <c r="J55" s="12"/>
      <c r="K55" s="12"/>
      <c r="L55" s="12"/>
      <c r="M55" s="153">
        <v>2</v>
      </c>
      <c r="N55" s="13"/>
    </row>
    <row r="56" spans="2:14" x14ac:dyDescent="0.2">
      <c r="B56" s="15"/>
      <c r="C56" s="12"/>
      <c r="D56" s="12"/>
      <c r="E56" s="12" t="s">
        <v>73</v>
      </c>
      <c r="F56" s="12" t="s">
        <v>25</v>
      </c>
      <c r="G56" s="12"/>
      <c r="H56" s="12"/>
      <c r="I56" s="12"/>
      <c r="J56" s="12"/>
      <c r="K56" s="12"/>
      <c r="L56" s="12"/>
      <c r="M56" s="153">
        <v>3</v>
      </c>
      <c r="N56" s="13"/>
    </row>
    <row r="57" spans="2:14" x14ac:dyDescent="0.2">
      <c r="B57" s="15"/>
      <c r="C57" s="12"/>
      <c r="D57" s="12"/>
      <c r="E57" s="12" t="s">
        <v>74</v>
      </c>
      <c r="F57" s="12" t="s">
        <v>26</v>
      </c>
      <c r="G57" s="12"/>
      <c r="H57" s="12"/>
      <c r="I57" s="12"/>
      <c r="J57" s="12"/>
      <c r="K57" s="12"/>
      <c r="L57" s="12"/>
      <c r="M57" s="153">
        <v>2</v>
      </c>
      <c r="N57" s="13"/>
    </row>
    <row r="58" spans="2:14" ht="7.5" customHeight="1" x14ac:dyDescent="0.2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2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2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2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ht="15.75" x14ac:dyDescent="0.25">
      <c r="B62" s="32"/>
      <c r="C62" s="33"/>
      <c r="D62" s="158" t="s">
        <v>133</v>
      </c>
      <c r="E62" s="33" t="s">
        <v>250</v>
      </c>
      <c r="F62" s="159" t="s">
        <v>269</v>
      </c>
      <c r="G62" s="33"/>
      <c r="H62" s="33"/>
      <c r="I62" s="33"/>
      <c r="J62" s="33"/>
      <c r="K62" s="33"/>
      <c r="L62" s="33"/>
      <c r="M62" s="154">
        <v>3</v>
      </c>
      <c r="N62" s="34"/>
    </row>
    <row r="63" spans="2:14" x14ac:dyDescent="0.2">
      <c r="B63" s="32"/>
      <c r="C63" s="33"/>
      <c r="D63" s="33"/>
      <c r="E63" s="33" t="s">
        <v>75</v>
      </c>
      <c r="F63" s="33" t="s">
        <v>29</v>
      </c>
      <c r="G63" s="33"/>
      <c r="H63" s="33"/>
      <c r="I63" s="33"/>
      <c r="J63" s="33"/>
      <c r="K63" s="33"/>
      <c r="L63" s="33"/>
      <c r="M63" s="154">
        <v>3</v>
      </c>
      <c r="N63" s="34"/>
    </row>
    <row r="64" spans="2:14" x14ac:dyDescent="0.2">
      <c r="B64" s="32"/>
      <c r="C64" s="33"/>
      <c r="D64" s="33"/>
      <c r="E64" s="33" t="s">
        <v>76</v>
      </c>
      <c r="F64" s="33" t="s">
        <v>29</v>
      </c>
      <c r="G64" s="33"/>
      <c r="H64" s="33"/>
      <c r="I64" s="33"/>
      <c r="J64" s="33"/>
      <c r="K64" s="33"/>
      <c r="L64" s="33"/>
      <c r="M64" s="154">
        <v>3</v>
      </c>
      <c r="N64" s="34"/>
    </row>
    <row r="65" spans="2:14" ht="15.75" x14ac:dyDescent="0.25">
      <c r="B65" s="32"/>
      <c r="C65" s="33"/>
      <c r="D65" s="33"/>
      <c r="E65" s="33" t="s">
        <v>77</v>
      </c>
      <c r="F65" s="173" t="s">
        <v>30</v>
      </c>
      <c r="G65" s="173"/>
      <c r="H65" s="173"/>
      <c r="I65" s="33"/>
      <c r="J65" s="33"/>
      <c r="K65" s="33"/>
      <c r="L65" s="33"/>
      <c r="M65" s="154">
        <v>3</v>
      </c>
      <c r="N65" s="34"/>
    </row>
    <row r="66" spans="2:14" x14ac:dyDescent="0.2">
      <c r="B66" s="32"/>
      <c r="C66" s="33"/>
      <c r="D66" s="33"/>
      <c r="E66" s="33" t="s">
        <v>240</v>
      </c>
      <c r="F66" s="33" t="s">
        <v>241</v>
      </c>
      <c r="G66" s="33"/>
      <c r="H66" s="33"/>
      <c r="I66" s="33"/>
      <c r="J66" s="33"/>
      <c r="K66" s="33"/>
      <c r="L66" s="33"/>
      <c r="M66" s="154">
        <v>3</v>
      </c>
      <c r="N66" s="34"/>
    </row>
    <row r="67" spans="2:14" x14ac:dyDescent="0.2">
      <c r="B67" s="32"/>
      <c r="C67" s="33"/>
      <c r="D67" s="33"/>
      <c r="E67" s="33" t="s">
        <v>78</v>
      </c>
      <c r="F67" s="33" t="s">
        <v>31</v>
      </c>
      <c r="G67" s="33"/>
      <c r="H67" s="33"/>
      <c r="I67" s="33"/>
      <c r="J67" s="33"/>
      <c r="K67" s="33"/>
      <c r="L67" s="33"/>
      <c r="M67" s="154">
        <v>3</v>
      </c>
      <c r="N67" s="34"/>
    </row>
    <row r="68" spans="2:14" x14ac:dyDescent="0.2">
      <c r="B68" s="32"/>
      <c r="C68" s="33"/>
      <c r="D68" s="33"/>
      <c r="E68" s="33" t="s">
        <v>79</v>
      </c>
      <c r="F68" s="33" t="s">
        <v>32</v>
      </c>
      <c r="G68" s="33"/>
      <c r="H68" s="33"/>
      <c r="I68" s="33"/>
      <c r="J68" s="33"/>
      <c r="K68" s="33"/>
      <c r="L68" s="33"/>
      <c r="M68" s="154">
        <v>3</v>
      </c>
      <c r="N68" s="34"/>
    </row>
    <row r="69" spans="2:14" x14ac:dyDescent="0.2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2">
      <c r="B70" s="32"/>
      <c r="C70" s="33"/>
      <c r="D70" s="158" t="s">
        <v>133</v>
      </c>
      <c r="E70" s="160" t="s">
        <v>273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x14ac:dyDescent="0.2">
      <c r="B71" s="32"/>
      <c r="C71" s="33"/>
      <c r="D71" s="33"/>
      <c r="E71" s="160" t="s">
        <v>274</v>
      </c>
      <c r="F71" s="33"/>
      <c r="G71" s="33"/>
      <c r="H71" s="33"/>
      <c r="I71" s="33"/>
      <c r="J71" s="33"/>
      <c r="K71" s="33"/>
      <c r="L71" s="33"/>
      <c r="M71" s="33"/>
      <c r="N71" s="34"/>
    </row>
    <row r="72" spans="2:14" x14ac:dyDescent="0.2">
      <c r="B72" s="32"/>
      <c r="C72" s="33"/>
      <c r="D72" s="33" t="s">
        <v>134</v>
      </c>
      <c r="E72" s="160" t="s">
        <v>275</v>
      </c>
      <c r="F72" s="33"/>
      <c r="G72" s="33"/>
      <c r="H72" s="33"/>
      <c r="I72" s="33"/>
      <c r="J72" s="33"/>
      <c r="K72" s="33"/>
      <c r="L72" s="33"/>
      <c r="M72" s="33"/>
      <c r="N72" s="34"/>
    </row>
    <row r="73" spans="2:14" ht="7.5" customHeight="1" x14ac:dyDescent="0.2">
      <c r="B73" s="36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8"/>
    </row>
    <row r="74" spans="2:14" ht="7.5" customHeight="1" x14ac:dyDescent="0.2">
      <c r="B74" s="55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8"/>
    </row>
    <row r="75" spans="2:14" ht="15.75" x14ac:dyDescent="0.25">
      <c r="B75" s="6" t="s">
        <v>33</v>
      </c>
      <c r="C75" s="174" t="s">
        <v>34</v>
      </c>
      <c r="D75" s="174"/>
      <c r="E75" s="174"/>
      <c r="F75" s="174"/>
      <c r="G75" s="174"/>
      <c r="H75" s="174"/>
      <c r="I75" s="174"/>
      <c r="J75" s="174"/>
      <c r="K75" s="174"/>
      <c r="L75" s="174"/>
      <c r="M75" s="7"/>
      <c r="N75" s="8"/>
    </row>
    <row r="76" spans="2:14" ht="7.5" customHeight="1" x14ac:dyDescent="0.2">
      <c r="B76" s="55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8"/>
    </row>
    <row r="77" spans="2:14" ht="15.75" x14ac:dyDescent="0.25">
      <c r="B77" s="55"/>
      <c r="C77" s="7"/>
      <c r="D77" s="7" t="s">
        <v>35</v>
      </c>
      <c r="E77" s="168" t="s">
        <v>221</v>
      </c>
      <c r="F77" s="168"/>
      <c r="G77" s="168"/>
      <c r="H77" s="168"/>
      <c r="I77" s="7"/>
      <c r="J77" s="7"/>
      <c r="K77" s="7"/>
      <c r="L77" s="7"/>
      <c r="M77" s="7"/>
      <c r="N77" s="8"/>
    </row>
    <row r="78" spans="2:14" ht="7.5" customHeight="1" x14ac:dyDescent="0.2">
      <c r="B78" s="55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8"/>
    </row>
    <row r="79" spans="2:14" ht="15.75" x14ac:dyDescent="0.25">
      <c r="B79" s="55"/>
      <c r="C79" s="7"/>
      <c r="D79" s="7" t="s">
        <v>35</v>
      </c>
      <c r="E79" s="174" t="s">
        <v>122</v>
      </c>
      <c r="F79" s="174"/>
      <c r="G79" s="174"/>
      <c r="H79" s="174"/>
      <c r="I79" s="174"/>
      <c r="J79" s="174"/>
      <c r="K79" s="174"/>
      <c r="L79" s="174"/>
      <c r="M79" s="174"/>
      <c r="N79" s="8"/>
    </row>
    <row r="80" spans="2:14" ht="7.5" customHeight="1" x14ac:dyDescent="0.2">
      <c r="B80" s="55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8"/>
    </row>
    <row r="81" spans="2:14" ht="18.75" x14ac:dyDescent="0.25">
      <c r="B81" s="55"/>
      <c r="C81" s="7"/>
      <c r="D81" s="7" t="s">
        <v>35</v>
      </c>
      <c r="E81" s="168" t="s">
        <v>256</v>
      </c>
      <c r="F81" s="168"/>
      <c r="G81" s="168"/>
      <c r="H81" s="168"/>
      <c r="I81" s="168"/>
      <c r="J81" s="168"/>
      <c r="K81" s="168"/>
      <c r="L81" s="168"/>
      <c r="M81" s="7"/>
      <c r="N81" s="8"/>
    </row>
    <row r="82" spans="2:14" x14ac:dyDescent="0.2">
      <c r="B82" s="55"/>
      <c r="C82" s="7"/>
      <c r="D82" s="7"/>
      <c r="E82" s="107"/>
      <c r="F82" s="107"/>
      <c r="G82" s="107"/>
      <c r="H82" s="107"/>
      <c r="I82" s="107"/>
      <c r="J82" s="107"/>
      <c r="K82" s="107"/>
      <c r="L82" s="107"/>
      <c r="M82" s="7"/>
      <c r="N82" s="8"/>
    </row>
    <row r="83" spans="2:14" x14ac:dyDescent="0.2">
      <c r="B83" s="55"/>
      <c r="C83" s="7"/>
      <c r="D83" s="7"/>
      <c r="E83" s="59" t="s">
        <v>121</v>
      </c>
      <c r="F83" s="60"/>
      <c r="G83" s="59"/>
      <c r="H83" s="59"/>
      <c r="I83" s="7"/>
      <c r="J83" s="7"/>
      <c r="K83" s="7"/>
      <c r="L83" s="7"/>
      <c r="M83" s="7"/>
      <c r="N83" s="8"/>
    </row>
    <row r="84" spans="2:14" ht="6.75" customHeight="1" x14ac:dyDescent="0.2">
      <c r="B84" s="55"/>
      <c r="C84" s="7"/>
      <c r="D84" s="7"/>
      <c r="E84" s="59"/>
      <c r="F84" s="60"/>
      <c r="G84" s="59"/>
      <c r="H84" s="59"/>
      <c r="I84" s="7"/>
      <c r="J84" s="7"/>
      <c r="K84" s="7"/>
      <c r="L84" s="7"/>
      <c r="M84" s="7"/>
      <c r="N84" s="8"/>
    </row>
    <row r="85" spans="2:14" ht="22.5" x14ac:dyDescent="0.3">
      <c r="B85" s="55"/>
      <c r="C85" s="7"/>
      <c r="D85" s="7"/>
      <c r="E85" s="7" t="s">
        <v>263</v>
      </c>
      <c r="F85" s="7"/>
      <c r="G85" s="7"/>
      <c r="H85" s="7"/>
      <c r="I85" s="7"/>
      <c r="J85" s="7"/>
      <c r="K85" s="7"/>
      <c r="L85" s="7"/>
      <c r="M85" s="7"/>
      <c r="N85" s="8"/>
    </row>
    <row r="86" spans="2:14" ht="7.5" customHeight="1" x14ac:dyDescent="0.2">
      <c r="B86" s="9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</row>
    <row r="87" spans="2:14" ht="7.5" customHeight="1" x14ac:dyDescent="0.2">
      <c r="B87" s="39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5"/>
    </row>
    <row r="88" spans="2:14" ht="15.75" x14ac:dyDescent="0.25">
      <c r="B88" s="3" t="s">
        <v>36</v>
      </c>
      <c r="C88" s="169" t="s">
        <v>142</v>
      </c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5"/>
    </row>
    <row r="89" spans="2:14" ht="7.5" customHeight="1" thickBot="1" x14ac:dyDescent="0.25">
      <c r="B89" s="47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9"/>
    </row>
    <row r="90" spans="2:14" x14ac:dyDescent="0.2">
      <c r="B90" s="156"/>
      <c r="C90" s="157"/>
      <c r="D90" s="157"/>
      <c r="E90" s="157"/>
      <c r="F90" s="157"/>
      <c r="G90" s="157"/>
      <c r="H90" s="157"/>
      <c r="I90" s="157"/>
    </row>
    <row r="92" spans="2:14" ht="4.5" customHeight="1" x14ac:dyDescent="0.2"/>
    <row r="93" spans="2:14" x14ac:dyDescent="0.2">
      <c r="B93" s="156"/>
    </row>
  </sheetData>
  <mergeCells count="11">
    <mergeCell ref="C2:E2"/>
    <mergeCell ref="E81:L81"/>
    <mergeCell ref="C88:M88"/>
    <mergeCell ref="C22:H22"/>
    <mergeCell ref="B5:H5"/>
    <mergeCell ref="C33:G33"/>
    <mergeCell ref="F65:H65"/>
    <mergeCell ref="C75:L75"/>
    <mergeCell ref="E77:H77"/>
    <mergeCell ref="E79:M79"/>
    <mergeCell ref="F30:I30"/>
  </mergeCells>
  <phoneticPr fontId="32" type="noConversion"/>
  <hyperlinks>
    <hyperlink ref="C75" r:id="rId1"/>
    <hyperlink ref="C22" r:id="rId2"/>
    <hyperlink ref="E79:L79" r:id="rId3" display="Complete 6 hours of approved advanced (300-level or above) engineering (ENG) course work"/>
    <hyperlink ref="E79" r:id="rId4" location="Eng"/>
    <hyperlink ref="C22:H22" r:id="rId5" display="And complete one of the following options:"/>
    <hyperlink ref="C75:L75" r:id="rId6" display="Complete technical electives (12 hours minimum) satisfying the following requirements:"/>
    <hyperlink ref="E79:M79" r:id="rId7" display="Complete 6 hours of approved advanced (300-level or above) engineering (ENG) course work"/>
    <hyperlink ref="F65:H65" r:id="rId8" display="Physical Chemistry for Engineers"/>
    <hyperlink ref="E77:H77" r:id="rId9" display="Complete 2 hours of advanced chemistry laboratory"/>
    <hyperlink ref="E81:L81" r:id="rId10" display="Complete 4 hours of approved advanced (300-level or above) EMSB** course work"/>
    <hyperlink ref="C88:M88" r:id="rId11" display="Pass a basic competency exam (L3 exam) administered by the chemical engineering department."/>
    <hyperlink ref="B5:H5" r:id="rId12" display="Major Requirements"/>
    <hyperlink ref="F62" r:id="rId13" display="Bio 100**, Bio 130, MMBio 221, or MMBio 240"/>
  </hyperlinks>
  <pageMargins left="0.7" right="0.7" top="0.75" bottom="0.75" header="0.3" footer="0.3"/>
  <pageSetup scale="61" orientation="portrait" r:id="rId14"/>
  <drawing r:id="rId1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B1:R94"/>
  <sheetViews>
    <sheetView showGridLines="0" showRowColHeaders="0" workbookViewId="0">
      <selection activeCell="A130" sqref="A130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93</v>
      </c>
    </row>
    <row r="2" spans="2:14" x14ac:dyDescent="0.2">
      <c r="C2" s="167" t="s">
        <v>194</v>
      </c>
      <c r="D2" s="167"/>
      <c r="E2" s="167"/>
      <c r="F2" s="2" t="str">
        <f>catyear</f>
        <v>2017-2018</v>
      </c>
      <c r="H2" s="134" t="str">
        <f>RevisionDate</f>
        <v>Last Revised: 9 Aug 2017</v>
      </c>
    </row>
    <row r="3" spans="2:14" x14ac:dyDescent="0.2">
      <c r="B3" s="134"/>
    </row>
    <row r="4" spans="2:14" x14ac:dyDescent="0.2">
      <c r="B4" s="124" t="s">
        <v>96</v>
      </c>
      <c r="C4" s="124"/>
      <c r="D4" s="124"/>
      <c r="E4" s="124"/>
      <c r="F4" s="124"/>
      <c r="G4" s="124"/>
      <c r="H4" s="124"/>
      <c r="I4" s="124"/>
    </row>
    <row r="5" spans="2:14" ht="15.75" x14ac:dyDescent="0.25">
      <c r="B5" s="171" t="s">
        <v>238</v>
      </c>
      <c r="C5" s="171"/>
      <c r="D5" s="171"/>
      <c r="E5" s="171"/>
      <c r="F5" s="171"/>
      <c r="G5" s="171"/>
      <c r="H5" s="171"/>
      <c r="I5" s="121"/>
    </row>
    <row r="6" spans="2:14" x14ac:dyDescent="0.2">
      <c r="B6" s="91"/>
      <c r="C6" s="91"/>
      <c r="D6" s="91"/>
      <c r="E6" s="91"/>
      <c r="F6" s="91"/>
      <c r="G6" s="91"/>
      <c r="H6" s="91"/>
      <c r="I6" s="91"/>
    </row>
    <row r="7" spans="2:14" x14ac:dyDescent="0.2">
      <c r="B7" s="98" t="s">
        <v>192</v>
      </c>
      <c r="C7" s="91"/>
      <c r="D7" s="91"/>
      <c r="E7" s="91"/>
      <c r="F7" s="91"/>
      <c r="G7" s="91"/>
      <c r="H7" s="91"/>
      <c r="I7" s="91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97</v>
      </c>
      <c r="C10" s="94" t="s">
        <v>94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3" t="s">
        <v>219</v>
      </c>
      <c r="E12" s="93"/>
      <c r="F12" s="93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212</v>
      </c>
      <c r="F13" s="19" t="s">
        <v>213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220</v>
      </c>
      <c r="F14" s="19" t="s">
        <v>214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218</v>
      </c>
      <c r="F15" s="19" t="s">
        <v>215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216</v>
      </c>
      <c r="F16" s="19" t="s">
        <v>217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177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174</v>
      </c>
      <c r="F20" s="19" t="s">
        <v>178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175</v>
      </c>
      <c r="F21" s="19" t="s">
        <v>179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176</v>
      </c>
      <c r="F22" s="19" t="s">
        <v>180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2"/>
    </row>
    <row r="25" spans="2:18" ht="15.75" x14ac:dyDescent="0.25">
      <c r="B25" s="43" t="s">
        <v>99</v>
      </c>
      <c r="C25" s="54" t="s">
        <v>181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182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191</v>
      </c>
      <c r="F28" s="41" t="s">
        <v>182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183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243</v>
      </c>
      <c r="F31" s="41" t="s">
        <v>244</v>
      </c>
      <c r="G31" s="95"/>
      <c r="H31" s="95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7</v>
      </c>
      <c r="C34" s="178" t="s">
        <v>184</v>
      </c>
      <c r="D34" s="178"/>
      <c r="E34" s="178"/>
      <c r="F34" s="178"/>
      <c r="G34" s="178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188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185</v>
      </c>
      <c r="F37" s="26" t="s">
        <v>186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189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6" t="str">
        <f>AdvWriting</f>
        <v>Engl 316</v>
      </c>
      <c r="F40" s="96" t="s">
        <v>187</v>
      </c>
      <c r="G40" s="96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190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6" t="str">
        <f>Calculus1</f>
        <v>Math 112</v>
      </c>
      <c r="F43" s="96" t="s">
        <v>106</v>
      </c>
      <c r="G43" s="97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6"/>
      <c r="F44" s="96"/>
      <c r="G44" s="97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108</v>
      </c>
      <c r="E45" s="99"/>
      <c r="F45" s="99"/>
      <c r="G45" s="100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6" t="str">
        <f>Calculus2</f>
        <v>Math 113</v>
      </c>
      <c r="F46" s="96" t="s">
        <v>107</v>
      </c>
      <c r="G46" s="97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13</v>
      </c>
      <c r="C49" s="101" t="s">
        <v>109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110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111</v>
      </c>
      <c r="F52" s="12" t="s">
        <v>123</v>
      </c>
      <c r="G52" s="12"/>
      <c r="H52" s="12"/>
      <c r="I52" s="102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79" t="s">
        <v>234</v>
      </c>
      <c r="G53" s="179"/>
      <c r="H53" s="179"/>
      <c r="I53" s="179"/>
      <c r="J53" s="179"/>
      <c r="K53" s="113"/>
      <c r="L53" s="113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4"/>
      <c r="C55" s="115" t="s">
        <v>2</v>
      </c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7"/>
    </row>
    <row r="56" spans="2:14" x14ac:dyDescent="0.2">
      <c r="B56" s="15"/>
      <c r="C56" s="12"/>
      <c r="D56" s="17" t="s">
        <v>112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113</v>
      </c>
      <c r="F57" s="12" t="s">
        <v>124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77" t="s">
        <v>235</v>
      </c>
      <c r="G58" s="177"/>
      <c r="H58" s="177"/>
      <c r="I58" s="177"/>
      <c r="J58" s="177"/>
      <c r="K58" s="177"/>
      <c r="L58" s="177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114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245</v>
      </c>
      <c r="F61" s="12" t="s">
        <v>247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248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77" t="s">
        <v>236</v>
      </c>
      <c r="G63" s="177"/>
      <c r="H63" s="177"/>
      <c r="I63" s="177"/>
      <c r="J63" s="177"/>
      <c r="K63" s="177"/>
      <c r="L63" s="177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101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115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120</v>
      </c>
      <c r="F67" s="12" t="s">
        <v>125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77" t="s">
        <v>235</v>
      </c>
      <c r="G68" s="177"/>
      <c r="H68" s="177"/>
      <c r="I68" s="177"/>
      <c r="J68" s="177"/>
      <c r="K68" s="177"/>
      <c r="L68" s="177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116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246</v>
      </c>
      <c r="F71" s="12" t="s">
        <v>247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101" t="s">
        <v>249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77" t="s">
        <v>237</v>
      </c>
      <c r="G73" s="177"/>
      <c r="H73" s="177"/>
      <c r="I73" s="177"/>
      <c r="J73" s="177"/>
      <c r="K73" s="177"/>
      <c r="L73" s="177"/>
      <c r="M73" s="12"/>
      <c r="N73" s="13"/>
    </row>
    <row r="74" spans="2:14" x14ac:dyDescent="0.2">
      <c r="B74" s="118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20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117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3" t="s">
        <v>250</v>
      </c>
      <c r="F77" s="176" t="s">
        <v>254</v>
      </c>
      <c r="G77" s="176"/>
      <c r="H77" s="176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3"/>
      <c r="F78" s="103" t="s">
        <v>255</v>
      </c>
      <c r="G78" s="103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3"/>
      <c r="F79" s="103" t="s">
        <v>251</v>
      </c>
      <c r="G79" s="103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3"/>
      <c r="F80" s="103" t="s">
        <v>252</v>
      </c>
      <c r="G80" s="103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3"/>
      <c r="F81" s="103" t="s">
        <v>253</v>
      </c>
      <c r="G81" s="103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3"/>
      <c r="F82" s="103" t="s">
        <v>270</v>
      </c>
      <c r="G82" s="103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118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3" t="str">
        <f>Chem1</f>
        <v>Chem 111</v>
      </c>
      <c r="F85" s="103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3" t="str">
        <f>Physics1</f>
        <v>Phscs 121</v>
      </c>
      <c r="F86" s="103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119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3" t="str">
        <f>Econ</f>
        <v>Econ 110</v>
      </c>
      <c r="F89" s="103" t="s">
        <v>242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4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6"/>
    </row>
    <row r="91" spans="2:14" x14ac:dyDescent="0.2">
      <c r="B91" s="156" t="s">
        <v>133</v>
      </c>
      <c r="C91" s="157" t="s">
        <v>273</v>
      </c>
      <c r="D91" s="157"/>
      <c r="E91" s="157"/>
      <c r="F91" s="157"/>
      <c r="G91" s="157"/>
      <c r="H91" s="157"/>
      <c r="I91" s="157"/>
    </row>
    <row r="92" spans="2:14" x14ac:dyDescent="0.2">
      <c r="C92" s="2" t="s">
        <v>274</v>
      </c>
    </row>
    <row r="93" spans="2:14" ht="4.5" customHeight="1" x14ac:dyDescent="0.2"/>
    <row r="94" spans="2:14" x14ac:dyDescent="0.2">
      <c r="B94" s="156" t="s">
        <v>134</v>
      </c>
      <c r="C94" s="2" t="s">
        <v>275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/>
    <hyperlink ref="B5:H5" r:id="rId2" display="General Education Requirements"/>
    <hyperlink ref="F53" r:id="rId3" display="Click here for the approved list."/>
    <hyperlink ref="F53:I53" r:id="rId4" display="Click here for the approved list and see &quot;Civilization 1.&quot;"/>
    <hyperlink ref="F53:J53" r:id="rId5" display="Click here and see &quot;CIVILIZATION 1&quot; for the approved list."/>
    <hyperlink ref="F58:L58" r:id="rId6" display="Click here and see &quot;CIVILIZATION 2&quot; for the approved list."/>
    <hyperlink ref="F63:L63" r:id="rId7" display="Click here and see &quot;ARTS&quot; for the approved list."/>
    <hyperlink ref="F68:L68" r:id="rId8" display="Click here and see &quot;CIVILIZATION 2&quot; for the approved list."/>
    <hyperlink ref="F73:L73" r:id="rId9" display="Click here and see &quot;LETTERS&quot; for the approved list."/>
    <hyperlink ref="F77" r:id="rId10"/>
  </hyperlinks>
  <pageMargins left="0.7" right="0.7" top="0.75" bottom="0.75" header="0.3" footer="0.3"/>
  <pageSetup scale="54" orientation="portrait" r:id="rId11"/>
  <drawing r:id="rId1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>
    <pageSetUpPr fitToPage="1"/>
  </sheetPr>
  <dimension ref="A1:Q46"/>
  <sheetViews>
    <sheetView showGridLines="0" showRowColHeaders="0" zoomScaleNormal="100" workbookViewId="0">
      <selection activeCell="C84" sqref="C84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5.7109375" customWidth="1"/>
    <col min="8" max="8" width="16.140625" customWidth="1"/>
    <col min="9" max="9" width="8.4257812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0" t="s">
        <v>40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</row>
    <row r="2" spans="1:17" ht="21.75" thickBot="1" x14ac:dyDescent="0.4">
      <c r="A2" s="181" t="str">
        <f>CONCATENATE("Catalog Year ", catyear)</f>
        <v>Catalog Year 2017-2018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7" ht="11.25" customHeight="1" x14ac:dyDescent="0.3">
      <c r="A3" s="138" t="str">
        <f>RevisionDate</f>
        <v>Last Revised: 9 Aug 2017</v>
      </c>
      <c r="B3" s="73"/>
      <c r="C3" s="73"/>
      <c r="D3" s="73"/>
      <c r="E3" s="73"/>
      <c r="F3" s="73"/>
      <c r="G3" s="73"/>
      <c r="H3" s="73"/>
      <c r="I3" s="182" t="s">
        <v>128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41</v>
      </c>
      <c r="C4" s="74"/>
      <c r="D4" s="74" t="s">
        <v>42</v>
      </c>
      <c r="E4" s="74"/>
      <c r="F4" s="74" t="s">
        <v>41</v>
      </c>
      <c r="G4" s="74"/>
      <c r="H4" s="74" t="s">
        <v>42</v>
      </c>
      <c r="I4" s="182"/>
      <c r="J4" s="74" t="s">
        <v>41</v>
      </c>
      <c r="K4" s="74"/>
      <c r="L4" s="74" t="s">
        <v>42</v>
      </c>
      <c r="M4" s="74"/>
      <c r="N4" s="74" t="s">
        <v>41</v>
      </c>
      <c r="O4" s="74"/>
      <c r="P4" s="74" t="s">
        <v>42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82"/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6"/>
      <c r="D6" s="72"/>
      <c r="E6" s="72"/>
      <c r="F6" s="72"/>
      <c r="G6" s="126"/>
      <c r="H6" s="72"/>
      <c r="I6" s="182"/>
      <c r="J6" s="72"/>
      <c r="K6" s="72"/>
      <c r="L6" s="72"/>
      <c r="M6" s="72"/>
      <c r="N6" s="72"/>
      <c r="O6" s="72"/>
      <c r="P6" s="72"/>
    </row>
    <row r="7" spans="1:17" s="133" customFormat="1" ht="12" customHeight="1" x14ac:dyDescent="0.25">
      <c r="B7" s="72" t="s">
        <v>138</v>
      </c>
      <c r="C7" s="72"/>
      <c r="D7" s="72"/>
      <c r="E7" s="72"/>
      <c r="F7" s="72" t="s">
        <v>230</v>
      </c>
      <c r="G7" s="72"/>
      <c r="H7" s="72" t="s">
        <v>140</v>
      </c>
      <c r="I7" s="182"/>
      <c r="J7" s="72" t="s">
        <v>52</v>
      </c>
      <c r="K7" s="72"/>
      <c r="L7" s="72" t="s">
        <v>52</v>
      </c>
      <c r="M7" s="72"/>
      <c r="N7" s="72" t="s">
        <v>52</v>
      </c>
      <c r="O7" s="72"/>
      <c r="P7" s="72" t="s">
        <v>80</v>
      </c>
    </row>
    <row r="8" spans="1:17" ht="15" customHeight="1" x14ac:dyDescent="0.25">
      <c r="B8" s="72"/>
      <c r="C8" s="72"/>
      <c r="D8" s="72"/>
      <c r="E8" s="72"/>
      <c r="F8" s="72"/>
      <c r="H8" s="72"/>
      <c r="I8" s="182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6"/>
      <c r="F9" s="72"/>
      <c r="G9" s="72"/>
      <c r="H9" s="72"/>
      <c r="I9" s="182"/>
      <c r="J9" s="72"/>
      <c r="K9" s="72"/>
      <c r="L9" s="72"/>
      <c r="M9" s="72"/>
      <c r="N9" s="72"/>
      <c r="O9" s="72"/>
      <c r="P9" s="72"/>
      <c r="Q9" s="126"/>
    </row>
    <row r="10" spans="1:17" s="133" customFormat="1" ht="12" customHeight="1" x14ac:dyDescent="0.25">
      <c r="B10" s="72"/>
      <c r="C10" s="72"/>
      <c r="D10" s="72" t="s">
        <v>139</v>
      </c>
      <c r="E10" s="72"/>
      <c r="F10" s="72"/>
      <c r="G10" s="72"/>
      <c r="H10" s="72"/>
      <c r="I10" s="182"/>
      <c r="J10" s="72" t="s">
        <v>258</v>
      </c>
      <c r="K10" s="72"/>
      <c r="L10" s="72" t="s">
        <v>52</v>
      </c>
      <c r="M10" s="72"/>
      <c r="N10" s="72" t="s">
        <v>52</v>
      </c>
      <c r="O10" s="72"/>
      <c r="P10" s="72" t="s">
        <v>230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82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6"/>
      <c r="D12" s="72"/>
      <c r="E12" s="126"/>
      <c r="F12" s="72"/>
      <c r="G12" s="72"/>
      <c r="H12" s="72"/>
      <c r="I12" s="182"/>
      <c r="J12" s="72"/>
      <c r="K12" s="126"/>
      <c r="L12" s="72"/>
      <c r="M12" s="72"/>
      <c r="N12" s="72"/>
      <c r="O12" s="126"/>
      <c r="P12" s="72"/>
    </row>
    <row r="13" spans="1:17" s="133" customFormat="1" ht="12" customHeight="1" x14ac:dyDescent="0.25">
      <c r="B13" s="72" t="s">
        <v>163</v>
      </c>
      <c r="C13" s="72"/>
      <c r="D13" s="72" t="s">
        <v>224</v>
      </c>
      <c r="E13" s="72"/>
      <c r="F13" s="72" t="s">
        <v>52</v>
      </c>
      <c r="G13" s="72"/>
      <c r="H13" s="72" t="s">
        <v>52</v>
      </c>
      <c r="I13" s="182"/>
      <c r="J13" s="72" t="s">
        <v>141</v>
      </c>
      <c r="K13" s="72"/>
      <c r="L13" s="72" t="s">
        <v>52</v>
      </c>
      <c r="M13" s="72"/>
      <c r="N13" s="72" t="s">
        <v>230</v>
      </c>
      <c r="O13" s="72"/>
      <c r="P13" s="72" t="s">
        <v>196</v>
      </c>
    </row>
    <row r="14" spans="1:17" ht="15" customHeight="1" x14ac:dyDescent="0.25">
      <c r="B14" s="130"/>
      <c r="C14" s="130"/>
      <c r="D14" s="130"/>
      <c r="E14" s="72"/>
      <c r="F14" s="72"/>
      <c r="G14" s="72"/>
      <c r="H14" s="72"/>
      <c r="I14" s="182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82"/>
      <c r="O15" s="126"/>
    </row>
    <row r="16" spans="1:17" s="133" customFormat="1" ht="12" customHeight="1" x14ac:dyDescent="0.25">
      <c r="H16" s="72" t="s">
        <v>51</v>
      </c>
      <c r="I16" s="182"/>
      <c r="N16" s="72" t="s">
        <v>259</v>
      </c>
      <c r="P16" s="72" t="s">
        <v>196</v>
      </c>
    </row>
    <row r="17" spans="1:17" x14ac:dyDescent="0.25">
      <c r="I17" s="182"/>
    </row>
    <row r="18" spans="1:17" ht="22.5" customHeight="1" x14ac:dyDescent="0.25">
      <c r="I18" s="182"/>
    </row>
    <row r="19" spans="1:17" s="133" customFormat="1" ht="12" customHeight="1" x14ac:dyDescent="0.25">
      <c r="B19" s="72" t="s">
        <v>80</v>
      </c>
      <c r="D19" s="72" t="s">
        <v>80</v>
      </c>
      <c r="F19" s="72" t="s">
        <v>227</v>
      </c>
      <c r="H19" s="72" t="s">
        <v>227</v>
      </c>
      <c r="I19" s="182"/>
      <c r="J19" s="72" t="s">
        <v>52</v>
      </c>
      <c r="N19" s="72" t="s">
        <v>198</v>
      </c>
    </row>
    <row r="20" spans="1:17" x14ac:dyDescent="0.25">
      <c r="I20" s="182"/>
    </row>
    <row r="21" spans="1:17" ht="22.5" customHeight="1" x14ac:dyDescent="0.25">
      <c r="I21" s="182"/>
    </row>
    <row r="22" spans="1:17" s="133" customFormat="1" ht="12" customHeight="1" x14ac:dyDescent="0.25">
      <c r="D22" s="72" t="s">
        <v>52</v>
      </c>
      <c r="F22" s="72" t="s">
        <v>52</v>
      </c>
      <c r="I22" s="182"/>
      <c r="J22" s="72" t="s">
        <v>52</v>
      </c>
      <c r="L22" s="72" t="s">
        <v>52</v>
      </c>
    </row>
    <row r="23" spans="1:17" x14ac:dyDescent="0.25">
      <c r="A23" s="75"/>
      <c r="B23" s="75"/>
      <c r="C23" s="75"/>
      <c r="D23" s="75"/>
      <c r="E23" s="75"/>
      <c r="F23" s="75"/>
      <c r="G23" s="75"/>
      <c r="H23" s="75"/>
      <c r="I23" s="183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25"/>
    <row r="25" spans="1:17" ht="22.5" customHeight="1" x14ac:dyDescent="0.25"/>
    <row r="26" spans="1:17" s="133" customFormat="1" ht="12" customHeight="1" x14ac:dyDescent="0.25">
      <c r="B26" s="72" t="s">
        <v>51</v>
      </c>
      <c r="D26" s="72" t="s">
        <v>51</v>
      </c>
      <c r="F26" s="72" t="s">
        <v>51</v>
      </c>
      <c r="H26" s="72" t="s">
        <v>51</v>
      </c>
      <c r="J26" s="72" t="s">
        <v>52</v>
      </c>
      <c r="L26" s="72" t="s">
        <v>51</v>
      </c>
      <c r="N26" s="72" t="s">
        <v>51</v>
      </c>
      <c r="P26" s="72" t="s">
        <v>229</v>
      </c>
    </row>
    <row r="28" spans="1:17" ht="22.5" customHeight="1" x14ac:dyDescent="0.25"/>
    <row r="29" spans="1:17" s="133" customFormat="1" ht="12" customHeight="1" x14ac:dyDescent="0.25">
      <c r="B29" s="72" t="s">
        <v>228</v>
      </c>
      <c r="D29" s="72" t="s">
        <v>52</v>
      </c>
      <c r="F29" s="72" t="s">
        <v>52</v>
      </c>
      <c r="H29" s="72" t="s">
        <v>195</v>
      </c>
      <c r="L29" s="72" t="s">
        <v>229</v>
      </c>
      <c r="P29" s="72" t="s">
        <v>51</v>
      </c>
    </row>
    <row r="31" spans="1:17" ht="22.5" customHeight="1" x14ac:dyDescent="0.25">
      <c r="F31" s="122"/>
    </row>
    <row r="32" spans="1:17" ht="12" customHeight="1" x14ac:dyDescent="0.25">
      <c r="B32" s="72"/>
    </row>
    <row r="33" spans="1:17" ht="15.75" thickBot="1" x14ac:dyDescent="0.3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3">
      <c r="A34" s="78"/>
      <c r="B34" s="78" t="s">
        <v>90</v>
      </c>
      <c r="C34" s="78"/>
      <c r="D34" s="78" t="s">
        <v>89</v>
      </c>
      <c r="E34" s="78"/>
      <c r="F34" s="78" t="s">
        <v>88</v>
      </c>
      <c r="G34" s="78"/>
      <c r="H34" s="78" t="s">
        <v>88</v>
      </c>
      <c r="I34" s="78"/>
      <c r="J34" s="78" t="s">
        <v>173</v>
      </c>
      <c r="K34" s="78"/>
      <c r="L34" s="78" t="s">
        <v>88</v>
      </c>
      <c r="M34" s="78"/>
      <c r="N34" s="78" t="s">
        <v>88</v>
      </c>
      <c r="O34" s="78"/>
      <c r="P34" s="78" t="s">
        <v>88</v>
      </c>
      <c r="Q34" s="77"/>
    </row>
    <row r="35" spans="1:17" ht="7.5" customHeight="1" x14ac:dyDescent="0.25"/>
    <row r="36" spans="1:17" x14ac:dyDescent="0.25">
      <c r="A36" s="184" t="s">
        <v>83</v>
      </c>
      <c r="B36" s="184"/>
      <c r="C36" s="184"/>
      <c r="D36" s="184"/>
      <c r="E36" s="184"/>
      <c r="F36" s="184"/>
      <c r="H36" s="184" t="s">
        <v>86</v>
      </c>
      <c r="I36" s="184"/>
      <c r="J36" s="184"/>
      <c r="K36" s="184"/>
      <c r="L36" s="184"/>
    </row>
    <row r="37" spans="1:17" x14ac:dyDescent="0.25">
      <c r="B37" t="s">
        <v>92</v>
      </c>
      <c r="I37" t="s">
        <v>87</v>
      </c>
      <c r="N37" s="128" t="s">
        <v>133</v>
      </c>
      <c r="O37" s="131" t="s">
        <v>135</v>
      </c>
    </row>
    <row r="38" spans="1:17" x14ac:dyDescent="0.25">
      <c r="B38" t="s">
        <v>222</v>
      </c>
      <c r="I38" t="s">
        <v>193</v>
      </c>
      <c r="N38" s="128" t="s">
        <v>134</v>
      </c>
      <c r="O38" s="129" t="s">
        <v>136</v>
      </c>
    </row>
    <row r="39" spans="1:17" ht="15" customHeight="1" x14ac:dyDescent="0.25">
      <c r="B39" t="s">
        <v>85</v>
      </c>
      <c r="I39" t="s">
        <v>197</v>
      </c>
      <c r="N39" s="127" t="s">
        <v>132</v>
      </c>
      <c r="O39" t="s">
        <v>223</v>
      </c>
    </row>
    <row r="40" spans="1:17" ht="17.25" x14ac:dyDescent="0.25">
      <c r="I40" s="122" t="s">
        <v>288</v>
      </c>
      <c r="N40" s="127" t="s">
        <v>164</v>
      </c>
      <c r="O40" t="s">
        <v>264</v>
      </c>
    </row>
    <row r="41" spans="1:17" x14ac:dyDescent="0.25">
      <c r="A41" s="139" t="s">
        <v>126</v>
      </c>
      <c r="I41" s="122" t="s">
        <v>231</v>
      </c>
      <c r="N41" s="127" t="s">
        <v>137</v>
      </c>
      <c r="O41" t="s">
        <v>165</v>
      </c>
    </row>
    <row r="42" spans="1:17" x14ac:dyDescent="0.25">
      <c r="A42" s="132" t="s">
        <v>271</v>
      </c>
      <c r="N42" s="127" t="s">
        <v>166</v>
      </c>
      <c r="O42" s="123" t="s">
        <v>276</v>
      </c>
    </row>
    <row r="43" spans="1:17" x14ac:dyDescent="0.25">
      <c r="A43" s="122" t="s">
        <v>225</v>
      </c>
      <c r="N43" s="127" t="s">
        <v>171</v>
      </c>
      <c r="O43" s="123" t="s">
        <v>167</v>
      </c>
    </row>
    <row r="44" spans="1:17" x14ac:dyDescent="0.25">
      <c r="A44" s="122" t="s">
        <v>257</v>
      </c>
      <c r="N44" s="155" t="s">
        <v>226</v>
      </c>
      <c r="O44" s="140" t="s">
        <v>260</v>
      </c>
    </row>
    <row r="45" spans="1:17" x14ac:dyDescent="0.25">
      <c r="A45" t="s">
        <v>262</v>
      </c>
    </row>
    <row r="46" spans="1:17" x14ac:dyDescent="0.25">
      <c r="A46" t="s">
        <v>287</v>
      </c>
    </row>
  </sheetData>
  <mergeCells count="5">
    <mergeCell ref="A1:Q1"/>
    <mergeCell ref="A2:Q2"/>
    <mergeCell ref="I3:I23"/>
    <mergeCell ref="H36:L36"/>
    <mergeCell ref="A36:F36"/>
  </mergeCells>
  <phoneticPr fontId="32" type="noConversion"/>
  <printOptions horizontalCentered="1" verticalCentered="1"/>
  <pageMargins left="0.25" right="0.25" top="0.25" bottom="0.25" header="0" footer="0"/>
  <pageSetup scale="73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Q55"/>
  <sheetViews>
    <sheetView showGridLines="0" showRowColHeaders="0" zoomScaleNormal="100" workbookViewId="0">
      <selection activeCell="A110" sqref="A110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5.7109375" customWidth="1"/>
    <col min="8" max="8" width="16.140625" customWidth="1"/>
    <col min="9" max="9" width="10.1406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80" t="s">
        <v>172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</row>
    <row r="2" spans="1:17" ht="21.75" thickBot="1" x14ac:dyDescent="0.4">
      <c r="A2" s="181" t="str">
        <f>CONCATENATE("Catalog Year ", catyear)</f>
        <v>Catalog Year 2017-2018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7" ht="11.25" customHeight="1" x14ac:dyDescent="0.3">
      <c r="A3" s="138" t="str">
        <f>RevisionDate</f>
        <v>Last Revised: 9 Aug 2017</v>
      </c>
      <c r="B3" s="73"/>
      <c r="C3" s="73"/>
      <c r="D3" s="73"/>
      <c r="E3" s="73"/>
      <c r="F3" s="73"/>
      <c r="G3" s="73"/>
      <c r="H3" s="73"/>
      <c r="I3" s="142" t="s">
        <v>82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41</v>
      </c>
      <c r="C4" s="74"/>
      <c r="D4" s="74" t="s">
        <v>42</v>
      </c>
      <c r="E4" s="74" t="s">
        <v>127</v>
      </c>
      <c r="F4" s="74" t="s">
        <v>41</v>
      </c>
      <c r="G4" s="74"/>
      <c r="H4" s="74" t="s">
        <v>42</v>
      </c>
      <c r="I4" s="74" t="s">
        <v>127</v>
      </c>
      <c r="J4" s="74" t="s">
        <v>41</v>
      </c>
      <c r="K4" s="74"/>
      <c r="L4" s="74" t="s">
        <v>42</v>
      </c>
      <c r="M4" s="74"/>
      <c r="N4" s="74" t="s">
        <v>41</v>
      </c>
      <c r="O4" s="74"/>
      <c r="P4" s="74" t="s">
        <v>42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82" t="s">
        <v>128</v>
      </c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6"/>
      <c r="D6" s="72"/>
      <c r="E6" s="72"/>
      <c r="F6" s="72"/>
      <c r="G6" s="126"/>
      <c r="H6" s="72"/>
      <c r="I6" s="182"/>
      <c r="J6" s="72"/>
      <c r="K6" s="72"/>
      <c r="L6" s="72"/>
      <c r="M6" s="72"/>
      <c r="N6" s="72"/>
      <c r="O6" s="72"/>
      <c r="P6" s="72"/>
    </row>
    <row r="7" spans="1:17" s="133" customFormat="1" ht="12" customHeight="1" x14ac:dyDescent="0.25">
      <c r="B7" s="72" t="s">
        <v>138</v>
      </c>
      <c r="C7" s="72"/>
      <c r="D7" s="72"/>
      <c r="E7" s="72"/>
      <c r="F7" s="72" t="s">
        <v>230</v>
      </c>
      <c r="G7" s="72"/>
      <c r="H7" s="72" t="s">
        <v>140</v>
      </c>
      <c r="I7" s="182"/>
      <c r="J7" s="72" t="s">
        <v>52</v>
      </c>
      <c r="K7" s="72"/>
      <c r="L7" s="72" t="s">
        <v>52</v>
      </c>
      <c r="M7" s="72"/>
      <c r="N7" s="72" t="s">
        <v>52</v>
      </c>
      <c r="O7" s="72"/>
      <c r="P7" s="72" t="s">
        <v>80</v>
      </c>
    </row>
    <row r="8" spans="1:17" ht="15" customHeight="1" x14ac:dyDescent="0.25">
      <c r="B8" s="72"/>
      <c r="C8" s="72"/>
      <c r="D8" s="72"/>
      <c r="E8" s="72"/>
      <c r="F8" s="72"/>
      <c r="H8" s="72"/>
      <c r="I8" s="182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6"/>
      <c r="F9" s="72"/>
      <c r="G9" s="72"/>
      <c r="H9" s="72"/>
      <c r="I9" s="182"/>
      <c r="J9" s="72"/>
      <c r="K9" s="72"/>
      <c r="L9" s="72"/>
      <c r="M9" s="72"/>
      <c r="N9" s="72"/>
      <c r="O9" s="72"/>
      <c r="P9" s="72"/>
      <c r="Q9" s="126"/>
    </row>
    <row r="10" spans="1:17" s="133" customFormat="1" ht="12" customHeight="1" x14ac:dyDescent="0.25">
      <c r="B10" s="72"/>
      <c r="C10" s="72"/>
      <c r="D10" s="72" t="s">
        <v>139</v>
      </c>
      <c r="E10" s="72"/>
      <c r="F10" s="72"/>
      <c r="G10" s="72"/>
      <c r="H10" s="72"/>
      <c r="I10" s="182"/>
      <c r="J10" s="72" t="s">
        <v>258</v>
      </c>
      <c r="K10" s="72"/>
      <c r="L10" s="72" t="s">
        <v>52</v>
      </c>
      <c r="M10" s="72"/>
      <c r="N10" s="72" t="s">
        <v>52</v>
      </c>
      <c r="O10" s="72"/>
      <c r="P10" s="72" t="s">
        <v>230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82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6"/>
      <c r="D12" s="72"/>
      <c r="E12" s="126"/>
      <c r="F12" s="72"/>
      <c r="G12" s="72"/>
      <c r="H12" s="72"/>
      <c r="I12" s="182"/>
      <c r="J12" s="72"/>
      <c r="K12" s="126"/>
      <c r="L12" s="72"/>
      <c r="M12" s="72"/>
      <c r="N12" s="72"/>
      <c r="O12" s="126"/>
      <c r="P12" s="72"/>
    </row>
    <row r="13" spans="1:17" s="133" customFormat="1" ht="12" customHeight="1" x14ac:dyDescent="0.25">
      <c r="B13" s="72" t="s">
        <v>163</v>
      </c>
      <c r="C13" s="72"/>
      <c r="D13" s="72" t="s">
        <v>224</v>
      </c>
      <c r="E13" s="72"/>
      <c r="F13" s="72" t="s">
        <v>52</v>
      </c>
      <c r="G13" s="72"/>
      <c r="H13" s="72" t="s">
        <v>52</v>
      </c>
      <c r="I13" s="182"/>
      <c r="J13" s="72" t="s">
        <v>141</v>
      </c>
      <c r="K13" s="72"/>
      <c r="L13" s="72" t="s">
        <v>52</v>
      </c>
      <c r="M13" s="72"/>
      <c r="N13" s="72" t="s">
        <v>230</v>
      </c>
      <c r="O13" s="72"/>
      <c r="P13" s="72" t="s">
        <v>198</v>
      </c>
    </row>
    <row r="14" spans="1:17" ht="15" customHeight="1" x14ac:dyDescent="0.25">
      <c r="B14" s="130"/>
      <c r="C14" s="130"/>
      <c r="D14" s="130"/>
      <c r="E14" s="72"/>
      <c r="F14" s="72"/>
      <c r="G14" s="72"/>
      <c r="H14" s="72"/>
      <c r="I14" s="182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82"/>
      <c r="O15" s="126"/>
    </row>
    <row r="16" spans="1:17" s="133" customFormat="1" ht="12" customHeight="1" x14ac:dyDescent="0.25">
      <c r="I16" s="182"/>
      <c r="N16" s="72" t="s">
        <v>196</v>
      </c>
      <c r="P16" s="72" t="s">
        <v>196</v>
      </c>
    </row>
    <row r="17" spans="1:17" x14ac:dyDescent="0.25">
      <c r="I17" s="182"/>
    </row>
    <row r="18" spans="1:17" ht="22.5" customHeight="1" x14ac:dyDescent="0.25">
      <c r="I18" s="182"/>
    </row>
    <row r="19" spans="1:17" s="133" customFormat="1" ht="12" customHeight="1" x14ac:dyDescent="0.25">
      <c r="B19" s="72" t="s">
        <v>80</v>
      </c>
      <c r="D19" s="72" t="s">
        <v>80</v>
      </c>
      <c r="F19" s="72" t="s">
        <v>227</v>
      </c>
      <c r="H19" s="72" t="s">
        <v>227</v>
      </c>
      <c r="I19" s="182"/>
      <c r="J19" s="72" t="s">
        <v>259</v>
      </c>
    </row>
    <row r="20" spans="1:17" x14ac:dyDescent="0.25">
      <c r="I20" s="182"/>
    </row>
    <row r="21" spans="1:17" ht="22.5" customHeight="1" x14ac:dyDescent="0.25">
      <c r="I21" s="182"/>
    </row>
    <row r="22" spans="1:17" s="133" customFormat="1" ht="12" customHeight="1" x14ac:dyDescent="0.25">
      <c r="D22" s="72" t="s">
        <v>52</v>
      </c>
      <c r="F22" s="72" t="s">
        <v>52</v>
      </c>
      <c r="I22" s="182"/>
      <c r="J22" s="72" t="s">
        <v>52</v>
      </c>
      <c r="L22" s="72" t="s">
        <v>52</v>
      </c>
    </row>
    <row r="23" spans="1:17" s="133" customFormat="1" ht="15" customHeight="1" x14ac:dyDescent="0.25">
      <c r="D23" s="72"/>
      <c r="F23" s="72"/>
      <c r="I23" s="141"/>
      <c r="J23" s="72"/>
      <c r="L23" s="72"/>
    </row>
    <row r="24" spans="1:17" s="133" customFormat="1" ht="22.5" customHeight="1" x14ac:dyDescent="0.25">
      <c r="D24" s="72"/>
      <c r="F24" s="72"/>
      <c r="I24" s="141"/>
      <c r="J24" s="72"/>
      <c r="L24" s="72"/>
    </row>
    <row r="25" spans="1:17" s="133" customFormat="1" ht="12" customHeight="1" x14ac:dyDescent="0.25">
      <c r="D25" s="72"/>
      <c r="E25" s="72"/>
      <c r="F25" s="72"/>
      <c r="I25" s="72" t="s">
        <v>51</v>
      </c>
      <c r="J25" s="72"/>
      <c r="L25" s="72"/>
    </row>
    <row r="26" spans="1:17" s="133" customFormat="1" ht="15" customHeight="1" x14ac:dyDescent="0.25">
      <c r="D26" s="72"/>
      <c r="F26" s="72"/>
      <c r="I26" s="141"/>
      <c r="J26" s="72"/>
      <c r="L26" s="72"/>
    </row>
    <row r="27" spans="1:17" s="133" customFormat="1" ht="22.5" customHeight="1" x14ac:dyDescent="0.25">
      <c r="D27" s="72"/>
      <c r="F27" s="72"/>
      <c r="I27" s="141"/>
      <c r="J27" s="72"/>
      <c r="L27" s="72"/>
    </row>
    <row r="28" spans="1:17" s="133" customFormat="1" ht="12" customHeight="1" x14ac:dyDescent="0.25">
      <c r="D28" s="72"/>
      <c r="F28" s="72"/>
      <c r="I28" s="72" t="s">
        <v>52</v>
      </c>
      <c r="J28" s="72"/>
      <c r="L28" s="72"/>
    </row>
    <row r="29" spans="1:17" x14ac:dyDescent="0.25">
      <c r="A29" s="75"/>
      <c r="B29" s="75"/>
      <c r="C29" s="75"/>
      <c r="D29" s="75"/>
      <c r="E29" s="75"/>
      <c r="F29" s="75"/>
      <c r="G29" s="75"/>
      <c r="H29" s="75"/>
      <c r="I29" s="125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25">
      <c r="I30" s="143"/>
    </row>
    <row r="31" spans="1:17" ht="22.5" customHeight="1" x14ac:dyDescent="0.25"/>
    <row r="32" spans="1:17" s="133" customFormat="1" ht="12" customHeight="1" x14ac:dyDescent="0.25">
      <c r="B32" s="72" t="s">
        <v>51</v>
      </c>
      <c r="D32" s="72" t="s">
        <v>51</v>
      </c>
      <c r="F32" s="72" t="s">
        <v>51</v>
      </c>
      <c r="H32" s="72" t="s">
        <v>51</v>
      </c>
      <c r="J32" s="72" t="s">
        <v>51</v>
      </c>
      <c r="L32" s="72" t="s">
        <v>51</v>
      </c>
      <c r="N32" s="72" t="s">
        <v>229</v>
      </c>
      <c r="P32" s="72" t="s">
        <v>51</v>
      </c>
    </row>
    <row r="34" spans="1:17" ht="22.5" customHeight="1" x14ac:dyDescent="0.25"/>
    <row r="35" spans="1:17" s="133" customFormat="1" ht="12" customHeight="1" x14ac:dyDescent="0.25">
      <c r="B35" s="72" t="s">
        <v>228</v>
      </c>
      <c r="D35" s="72" t="s">
        <v>52</v>
      </c>
      <c r="H35" s="72" t="s">
        <v>199</v>
      </c>
    </row>
    <row r="37" spans="1:17" ht="22.5" customHeight="1" x14ac:dyDescent="0.25">
      <c r="F37" s="122"/>
    </row>
    <row r="38" spans="1:17" ht="12" customHeight="1" x14ac:dyDescent="0.25">
      <c r="E38" s="72" t="s">
        <v>52</v>
      </c>
      <c r="I38" s="72" t="s">
        <v>229</v>
      </c>
    </row>
    <row r="39" spans="1:17" ht="15" customHeight="1" x14ac:dyDescent="0.25">
      <c r="B39" s="72"/>
    </row>
    <row r="40" spans="1:17" ht="22.5" customHeight="1" x14ac:dyDescent="0.25">
      <c r="B40" s="72"/>
    </row>
    <row r="41" spans="1:17" ht="12" customHeight="1" x14ac:dyDescent="0.25">
      <c r="B41" s="72"/>
      <c r="E41" s="72" t="s">
        <v>52</v>
      </c>
    </row>
    <row r="42" spans="1:17" ht="15" customHeight="1" thickBot="1" x14ac:dyDescent="0.3">
      <c r="B42" s="72"/>
    </row>
    <row r="43" spans="1:17" ht="16.5" customHeight="1" thickTop="1" thickBot="1" x14ac:dyDescent="0.3">
      <c r="A43" s="78"/>
      <c r="B43" s="78" t="s">
        <v>90</v>
      </c>
      <c r="C43" s="78"/>
      <c r="D43" s="78" t="s">
        <v>89</v>
      </c>
      <c r="E43" s="78" t="s">
        <v>130</v>
      </c>
      <c r="F43" s="78" t="s">
        <v>129</v>
      </c>
      <c r="G43" s="78"/>
      <c r="H43" s="78" t="s">
        <v>90</v>
      </c>
      <c r="I43" s="78" t="s">
        <v>131</v>
      </c>
      <c r="J43" s="78" t="s">
        <v>90</v>
      </c>
      <c r="K43" s="78"/>
      <c r="L43" s="78" t="s">
        <v>129</v>
      </c>
      <c r="M43" s="78"/>
      <c r="N43" s="78" t="s">
        <v>129</v>
      </c>
      <c r="O43" s="78"/>
      <c r="P43" s="78" t="s">
        <v>90</v>
      </c>
      <c r="Q43" s="77"/>
    </row>
    <row r="44" spans="1:17" ht="7.5" customHeight="1" x14ac:dyDescent="0.25"/>
    <row r="45" spans="1:17" x14ac:dyDescent="0.25">
      <c r="A45" s="184" t="s">
        <v>83</v>
      </c>
      <c r="B45" s="184"/>
      <c r="C45" s="184"/>
      <c r="D45" s="184"/>
      <c r="E45" s="184"/>
      <c r="F45" s="184"/>
      <c r="H45" s="184" t="s">
        <v>86</v>
      </c>
      <c r="I45" s="184"/>
      <c r="J45" s="184"/>
      <c r="K45" s="184"/>
      <c r="L45" s="184"/>
    </row>
    <row r="46" spans="1:17" x14ac:dyDescent="0.25">
      <c r="B46" t="s">
        <v>92</v>
      </c>
      <c r="I46" t="s">
        <v>87</v>
      </c>
      <c r="N46" s="128" t="s">
        <v>133</v>
      </c>
      <c r="O46" s="131" t="s">
        <v>135</v>
      </c>
    </row>
    <row r="47" spans="1:17" x14ac:dyDescent="0.25">
      <c r="B47" t="s">
        <v>84</v>
      </c>
      <c r="I47" t="s">
        <v>193</v>
      </c>
      <c r="N47" s="128" t="s">
        <v>134</v>
      </c>
      <c r="O47" s="129" t="s">
        <v>136</v>
      </c>
    </row>
    <row r="48" spans="1:17" ht="15" customHeight="1" x14ac:dyDescent="0.25">
      <c r="B48" t="s">
        <v>85</v>
      </c>
      <c r="I48" t="s">
        <v>197</v>
      </c>
      <c r="N48" s="127" t="s">
        <v>132</v>
      </c>
      <c r="O48" t="s">
        <v>223</v>
      </c>
    </row>
    <row r="49" spans="1:15" ht="17.25" x14ac:dyDescent="0.25">
      <c r="I49" s="122" t="s">
        <v>288</v>
      </c>
      <c r="N49" s="127" t="s">
        <v>164</v>
      </c>
      <c r="O49" t="s">
        <v>264</v>
      </c>
    </row>
    <row r="50" spans="1:15" x14ac:dyDescent="0.25">
      <c r="A50" s="139" t="s">
        <v>126</v>
      </c>
      <c r="I50" s="122" t="s">
        <v>231</v>
      </c>
      <c r="N50" s="127" t="s">
        <v>137</v>
      </c>
      <c r="O50" t="s">
        <v>165</v>
      </c>
    </row>
    <row r="51" spans="1:15" x14ac:dyDescent="0.25">
      <c r="A51" s="132" t="s">
        <v>271</v>
      </c>
      <c r="N51" s="127" t="s">
        <v>166</v>
      </c>
      <c r="O51" s="123" t="s">
        <v>276</v>
      </c>
    </row>
    <row r="52" spans="1:15" x14ac:dyDescent="0.25">
      <c r="A52" s="122" t="s">
        <v>225</v>
      </c>
      <c r="N52" s="127" t="s">
        <v>171</v>
      </c>
      <c r="O52" s="123" t="s">
        <v>167</v>
      </c>
    </row>
    <row r="53" spans="1:15" x14ac:dyDescent="0.25">
      <c r="A53" s="122" t="s">
        <v>257</v>
      </c>
      <c r="N53" s="155" t="s">
        <v>226</v>
      </c>
      <c r="O53" s="140" t="s">
        <v>260</v>
      </c>
    </row>
    <row r="54" spans="1:15" x14ac:dyDescent="0.25">
      <c r="A54" t="s">
        <v>262</v>
      </c>
    </row>
    <row r="55" spans="1:15" x14ac:dyDescent="0.25">
      <c r="A55" t="s">
        <v>287</v>
      </c>
    </row>
  </sheetData>
  <mergeCells count="5">
    <mergeCell ref="A1:Q1"/>
    <mergeCell ref="A2:Q2"/>
    <mergeCell ref="A45:F45"/>
    <mergeCell ref="H45:L45"/>
    <mergeCell ref="I5:I22"/>
  </mergeCells>
  <phoneticPr fontId="32" type="noConversion"/>
  <printOptions horizontalCentered="1" verticalCentered="1"/>
  <pageMargins left="0.25" right="0.25" top="0.25" bottom="0.25" header="0" footer="0"/>
  <pageSetup scale="66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>
    <pageSetUpPr fitToPage="1"/>
  </sheetPr>
  <dimension ref="A1:V104"/>
  <sheetViews>
    <sheetView showGridLines="0" showRowColHeaders="0" zoomScaleNormal="100" workbookViewId="0">
      <selection activeCell="A103" sqref="A103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9.7109375" style="62" bestFit="1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1" t="s">
        <v>91</v>
      </c>
      <c r="B1" s="191"/>
      <c r="C1" s="191"/>
      <c r="D1" s="192" t="str">
        <f>catyear</f>
        <v>2017-2018</v>
      </c>
      <c r="E1" s="192"/>
      <c r="F1" s="192"/>
      <c r="G1" s="193" t="s">
        <v>39</v>
      </c>
      <c r="H1" s="194"/>
      <c r="I1" s="194"/>
      <c r="J1" s="194"/>
      <c r="K1" s="187"/>
      <c r="L1" s="187"/>
      <c r="M1" s="187"/>
      <c r="N1" s="187"/>
      <c r="O1" s="187"/>
      <c r="P1" s="187"/>
      <c r="Q1" s="187"/>
      <c r="R1" s="67"/>
      <c r="S1" s="67"/>
      <c r="T1" s="67"/>
      <c r="U1" s="67"/>
      <c r="V1" s="67"/>
    </row>
    <row r="2" spans="1:22" s="63" customFormat="1" ht="15.75" customHeight="1" x14ac:dyDescent="0.2">
      <c r="A2" s="195" t="s">
        <v>38</v>
      </c>
      <c r="B2" s="188" t="s">
        <v>170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68"/>
      <c r="S2" s="68"/>
      <c r="T2" s="68"/>
      <c r="U2" s="68"/>
      <c r="V2" s="68"/>
    </row>
    <row r="3" spans="1:22" s="63" customFormat="1" ht="15.75" customHeight="1" x14ac:dyDescent="0.2">
      <c r="A3" s="195"/>
      <c r="B3" s="188" t="s">
        <v>37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68"/>
      <c r="S3" s="68"/>
      <c r="T3" s="68"/>
      <c r="U3" s="68"/>
      <c r="V3" s="68"/>
    </row>
    <row r="4" spans="1:22" s="63" customFormat="1" ht="15.75" customHeight="1" x14ac:dyDescent="0.2">
      <c r="A4" s="195"/>
      <c r="B4" s="188" t="s">
        <v>168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68"/>
      <c r="S4" s="68"/>
      <c r="T4" s="68"/>
      <c r="U4" s="68"/>
      <c r="V4" s="68"/>
    </row>
    <row r="5" spans="1:22" s="63" customFormat="1" ht="15.75" customHeight="1" x14ac:dyDescent="0.2">
      <c r="A5" s="195"/>
      <c r="B5" s="188" t="s">
        <v>169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68"/>
      <c r="S5" s="68"/>
      <c r="T5" s="68"/>
      <c r="U5" s="68"/>
      <c r="V5" s="68"/>
    </row>
    <row r="6" spans="1:22" s="63" customFormat="1" ht="15.75" customHeight="1" x14ac:dyDescent="0.2">
      <c r="A6" s="195"/>
      <c r="B6" s="188" t="s">
        <v>277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68"/>
      <c r="S6" s="68"/>
      <c r="T6" s="68"/>
      <c r="U6" s="68"/>
      <c r="V6" s="68"/>
    </row>
    <row r="7" spans="1:22" s="63" customFormat="1" ht="15.75" customHeight="1" x14ac:dyDescent="0.25">
      <c r="A7" s="79" t="s">
        <v>162</v>
      </c>
      <c r="B7" s="80" t="s">
        <v>161</v>
      </c>
      <c r="C7" s="81" t="s">
        <v>160</v>
      </c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68"/>
      <c r="S7" s="68"/>
      <c r="T7" s="68"/>
      <c r="U7" s="68"/>
      <c r="V7" s="68"/>
    </row>
    <row r="8" spans="1:22" x14ac:dyDescent="0.25">
      <c r="A8" s="82" t="s">
        <v>159</v>
      </c>
      <c r="B8" s="82"/>
      <c r="C8" s="83"/>
      <c r="D8" s="185" t="s">
        <v>278</v>
      </c>
      <c r="E8" s="186"/>
      <c r="F8" s="68"/>
      <c r="G8" s="185" t="str">
        <f>CONCATENATE("Winter ", TEXT(VALUE(RIGHT(D8,2))+1,0))</f>
        <v>Winter 18</v>
      </c>
      <c r="H8" s="186"/>
      <c r="I8" s="68"/>
      <c r="J8" s="185" t="str">
        <f>CONCATENATE("Spring ", TEXT(VALUE(RIGHT(D8,2))+1,0))</f>
        <v>Spring 18</v>
      </c>
      <c r="K8" s="186"/>
      <c r="L8" s="68"/>
      <c r="M8" s="185" t="str">
        <f>CONCATENATE("Summer ", TEXT(VALUE(RIGHT(D8,2))+1,0))</f>
        <v>Summer 18</v>
      </c>
      <c r="N8" s="186"/>
      <c r="O8" s="67"/>
      <c r="P8" s="185" t="s">
        <v>158</v>
      </c>
      <c r="Q8" s="186"/>
      <c r="R8" s="67"/>
      <c r="S8" s="67"/>
      <c r="T8" s="67"/>
      <c r="U8" s="67"/>
      <c r="V8" s="67"/>
    </row>
    <row r="9" spans="1:22" x14ac:dyDescent="0.25">
      <c r="A9" s="84" t="str">
        <f>CONCATENATE(Calculus1, " - Calc1")</f>
        <v>Math 112 - Calc1</v>
      </c>
      <c r="B9" s="85">
        <v>4</v>
      </c>
      <c r="C9" s="84" t="s">
        <v>152</v>
      </c>
      <c r="D9" s="69"/>
      <c r="E9" s="69"/>
      <c r="F9" s="68"/>
      <c r="G9" s="69"/>
      <c r="H9" s="69"/>
      <c r="I9" s="68"/>
      <c r="J9" s="69"/>
      <c r="K9" s="69"/>
      <c r="L9" s="68"/>
      <c r="M9" s="69"/>
      <c r="N9" s="69"/>
      <c r="O9" s="67"/>
      <c r="P9" s="69"/>
      <c r="Q9" s="135"/>
      <c r="R9" s="67"/>
      <c r="S9" s="67"/>
      <c r="T9" s="67"/>
      <c r="U9" s="67"/>
      <c r="V9" s="67"/>
    </row>
    <row r="10" spans="1:22" x14ac:dyDescent="0.25">
      <c r="A10" s="84" t="str">
        <f>CONCATENATE(Calculus2, " - Calc2")</f>
        <v>Math 113 - Calc2</v>
      </c>
      <c r="B10" s="85">
        <v>4</v>
      </c>
      <c r="C10" s="84" t="s">
        <v>152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6"/>
      <c r="R10" s="67"/>
      <c r="S10" s="67"/>
      <c r="T10" s="67"/>
      <c r="U10" s="67"/>
      <c r="V10" s="67"/>
    </row>
    <row r="11" spans="1:22" x14ac:dyDescent="0.25">
      <c r="A11" s="84" t="str">
        <f>CONCATENATE(EngineeringMath1, " - EngMath1")</f>
        <v>Math 302 - EngMath1</v>
      </c>
      <c r="B11" s="85">
        <v>4</v>
      </c>
      <c r="C11" s="84" t="s">
        <v>151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36"/>
      <c r="R11" s="67"/>
      <c r="S11" s="67"/>
      <c r="T11" s="67"/>
      <c r="U11" s="67"/>
      <c r="V11" s="67"/>
    </row>
    <row r="12" spans="1:22" x14ac:dyDescent="0.25">
      <c r="A12" s="84" t="str">
        <f>CONCATENATE(EngineeringMath2, " - EngMath2")</f>
        <v>Math 303 - EngMath2</v>
      </c>
      <c r="B12" s="85">
        <v>4</v>
      </c>
      <c r="C12" s="84" t="s">
        <v>151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36"/>
      <c r="R12" s="67"/>
      <c r="S12" s="67"/>
      <c r="T12" s="67"/>
      <c r="U12" s="67"/>
      <c r="V12" s="67"/>
    </row>
    <row r="13" spans="1:22" x14ac:dyDescent="0.25">
      <c r="A13" s="84" t="str">
        <f>CONCATENATE(Stats, " - Stats")</f>
        <v>Stat 201 - Stats</v>
      </c>
      <c r="B13" s="85">
        <v>3</v>
      </c>
      <c r="C13" s="84" t="s">
        <v>232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36"/>
      <c r="R13" s="67"/>
      <c r="S13" s="67"/>
      <c r="T13" s="67"/>
      <c r="U13" s="67"/>
      <c r="V13" s="67"/>
    </row>
    <row r="14" spans="1:22" x14ac:dyDescent="0.25">
      <c r="A14" s="84" t="str">
        <f>CONCATENATE(Chem1, " - Chem1")</f>
        <v>Chem 111 - Chem1</v>
      </c>
      <c r="B14" s="85">
        <v>4</v>
      </c>
      <c r="C14" s="84" t="s">
        <v>148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36"/>
      <c r="R14" s="67"/>
      <c r="S14" s="67"/>
      <c r="T14" s="67"/>
      <c r="U14" s="67"/>
      <c r="V14" s="67"/>
    </row>
    <row r="15" spans="1:22" x14ac:dyDescent="0.25">
      <c r="A15" s="84" t="str">
        <f>CONCATENATE(Chem2, " - Chem2")</f>
        <v>Chem 112 - Chem2</v>
      </c>
      <c r="B15" s="85">
        <v>3</v>
      </c>
      <c r="C15" s="84" t="s">
        <v>150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36"/>
      <c r="R15" s="67"/>
      <c r="S15" s="67"/>
      <c r="T15" s="67"/>
      <c r="U15" s="67"/>
      <c r="V15" s="67"/>
    </row>
    <row r="16" spans="1:22" x14ac:dyDescent="0.25">
      <c r="A16" s="84" t="str">
        <f>CONCATENATE(OChem1, " - OChem1")</f>
        <v>Chem 351 - OChem1</v>
      </c>
      <c r="B16" s="85">
        <v>3</v>
      </c>
      <c r="C16" s="84" t="s">
        <v>157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36"/>
      <c r="R16" s="67"/>
      <c r="S16" s="67"/>
      <c r="T16" s="67"/>
      <c r="U16" s="67"/>
      <c r="V16" s="67"/>
    </row>
    <row r="17" spans="1:22" x14ac:dyDescent="0.25">
      <c r="A17" s="84" t="str">
        <f>CONCATENATE(OChem2, " - OChem2")</f>
        <v>Chem 352 - OChem2</v>
      </c>
      <c r="B17" s="85">
        <v>3</v>
      </c>
      <c r="C17" s="84" t="s">
        <v>152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36"/>
      <c r="R17" s="67"/>
      <c r="S17" s="67"/>
      <c r="T17" s="67"/>
      <c r="U17" s="67"/>
      <c r="V17" s="67"/>
    </row>
    <row r="18" spans="1:22" x14ac:dyDescent="0.25">
      <c r="A18" s="84" t="str">
        <f>CONCATENATE(PChem, " - Pchem")</f>
        <v>Chem 467 - Pchem</v>
      </c>
      <c r="B18" s="85">
        <v>3</v>
      </c>
      <c r="C18" s="84" t="s">
        <v>156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36"/>
      <c r="R18" s="67"/>
      <c r="S18" s="67"/>
      <c r="T18" s="67"/>
      <c r="U18" s="67"/>
      <c r="V18" s="67"/>
    </row>
    <row r="19" spans="1:22" x14ac:dyDescent="0.25">
      <c r="A19" s="84" t="s">
        <v>81</v>
      </c>
      <c r="B19" s="85">
        <v>2</v>
      </c>
      <c r="C19" s="86"/>
      <c r="D19" s="89" t="s">
        <v>143</v>
      </c>
      <c r="E19" s="90">
        <f>SUM(E9:E18)</f>
        <v>0</v>
      </c>
      <c r="F19" s="68"/>
      <c r="G19" s="89" t="s">
        <v>143</v>
      </c>
      <c r="H19" s="90">
        <f>SUM(H9:H18)</f>
        <v>0</v>
      </c>
      <c r="I19" s="68"/>
      <c r="J19" s="89" t="s">
        <v>143</v>
      </c>
      <c r="K19" s="90">
        <f>SUM(K9:K18)</f>
        <v>0</v>
      </c>
      <c r="L19" s="68"/>
      <c r="M19" s="89" t="s">
        <v>143</v>
      </c>
      <c r="N19" s="90">
        <f>SUM(N9:N18)</f>
        <v>0</v>
      </c>
      <c r="O19" s="67"/>
      <c r="P19" s="69"/>
      <c r="Q19" s="136"/>
      <c r="R19" s="67"/>
      <c r="S19" s="67"/>
      <c r="T19" s="67"/>
      <c r="U19" s="67"/>
      <c r="V19" s="67"/>
    </row>
    <row r="20" spans="1:22" x14ac:dyDescent="0.25">
      <c r="A20" s="84" t="str">
        <f>CONCATENATE(Physics1, " - Physics1")</f>
        <v>Phscs 121 - Physics1</v>
      </c>
      <c r="B20" s="85">
        <v>3</v>
      </c>
      <c r="C20" s="84" t="s">
        <v>157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7"/>
      <c r="P20" s="69"/>
      <c r="Q20" s="136"/>
      <c r="R20" s="67"/>
      <c r="S20" s="67"/>
      <c r="T20" s="67"/>
      <c r="U20" s="67"/>
      <c r="V20" s="67"/>
    </row>
    <row r="21" spans="1:22" x14ac:dyDescent="0.25">
      <c r="A21" s="84" t="str">
        <f>CONCATENATE("MMBio 221"," - Biology*")</f>
        <v>MMBio 221 - Biology*</v>
      </c>
      <c r="B21" s="85">
        <v>3</v>
      </c>
      <c r="C21" s="84" t="s">
        <v>152</v>
      </c>
      <c r="D21" s="185" t="str">
        <f>CONCATENATE("Fall ", TEXT(VALUE(RIGHT(D8,2))+1,0))</f>
        <v>Fall 18</v>
      </c>
      <c r="E21" s="186"/>
      <c r="F21" s="68"/>
      <c r="G21" s="185" t="str">
        <f>CONCATENATE("Winter ", TEXT(VALUE(RIGHT(D21,2))+1,0))</f>
        <v>Winter 19</v>
      </c>
      <c r="H21" s="186"/>
      <c r="I21" s="68"/>
      <c r="J21" s="185" t="str">
        <f>CONCATENATE("Spring ", TEXT(VALUE(RIGHT(D21,2))+1,0))</f>
        <v>Spring 19</v>
      </c>
      <c r="K21" s="186"/>
      <c r="L21" s="68"/>
      <c r="M21" s="185" t="str">
        <f>CONCATENATE("Summer ", TEXT(VALUE(RIGHT(D21,2))+1,0))</f>
        <v>Summer 19</v>
      </c>
      <c r="N21" s="186"/>
      <c r="O21" s="67"/>
      <c r="P21" s="69"/>
      <c r="Q21" s="136"/>
      <c r="R21" s="67"/>
      <c r="S21" s="67"/>
      <c r="T21" s="67"/>
      <c r="U21" s="67"/>
      <c r="V21" s="67"/>
    </row>
    <row r="22" spans="1:22" x14ac:dyDescent="0.25">
      <c r="A22" s="84" t="str">
        <f>CONCATENATE(Econ," - Economics")</f>
        <v>Econ 110 - Economics</v>
      </c>
      <c r="B22" s="85">
        <v>3</v>
      </c>
      <c r="C22" s="84" t="s">
        <v>152</v>
      </c>
      <c r="D22" s="69"/>
      <c r="E22" s="69"/>
      <c r="F22" s="68"/>
      <c r="G22" s="69"/>
      <c r="H22" s="69"/>
      <c r="I22" s="68"/>
      <c r="J22" s="69"/>
      <c r="K22" s="69"/>
      <c r="L22" s="68"/>
      <c r="M22" s="69"/>
      <c r="N22" s="69"/>
      <c r="O22" s="67"/>
      <c r="P22" s="69"/>
      <c r="Q22" s="136"/>
      <c r="R22" s="67"/>
      <c r="S22" s="67"/>
      <c r="T22" s="67"/>
      <c r="U22" s="67"/>
      <c r="V22" s="67"/>
    </row>
    <row r="23" spans="1:22" x14ac:dyDescent="0.25">
      <c r="A23" s="108" t="s">
        <v>155</v>
      </c>
      <c r="B23" s="109"/>
      <c r="C23" s="110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36"/>
      <c r="R23" s="67"/>
      <c r="S23" s="67"/>
      <c r="T23" s="67"/>
      <c r="U23" s="67"/>
      <c r="V23" s="67"/>
    </row>
    <row r="24" spans="1:22" x14ac:dyDescent="0.25">
      <c r="A24" s="111" t="str">
        <f>LinearAlgebra</f>
        <v>Math 313</v>
      </c>
      <c r="B24" s="112">
        <v>3</v>
      </c>
      <c r="C24" s="111" t="s">
        <v>152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36"/>
      <c r="R24" s="67"/>
      <c r="S24" s="67"/>
      <c r="T24" s="67"/>
      <c r="U24" s="67"/>
      <c r="V24" s="67"/>
    </row>
    <row r="25" spans="1:22" x14ac:dyDescent="0.25">
      <c r="A25" s="111" t="str">
        <f>MultivariableCalculus</f>
        <v>Math 314</v>
      </c>
      <c r="B25" s="112">
        <v>3</v>
      </c>
      <c r="C25" s="111" t="s">
        <v>152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36"/>
      <c r="R25" s="67"/>
      <c r="S25" s="67"/>
      <c r="T25" s="67"/>
      <c r="U25" s="67"/>
      <c r="V25" s="67"/>
    </row>
    <row r="26" spans="1:22" x14ac:dyDescent="0.25">
      <c r="A26" s="111" t="str">
        <f>ODEs</f>
        <v>Math 334</v>
      </c>
      <c r="B26" s="112">
        <v>3</v>
      </c>
      <c r="C26" s="111" t="s">
        <v>152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36"/>
      <c r="R26" s="67"/>
      <c r="S26" s="67"/>
      <c r="T26" s="67"/>
      <c r="U26" s="67"/>
      <c r="V26" s="67"/>
    </row>
    <row r="27" spans="1:22" x14ac:dyDescent="0.25">
      <c r="A27" s="108" t="s">
        <v>267</v>
      </c>
      <c r="B27" s="109"/>
      <c r="C27" s="110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36"/>
      <c r="R27" s="67"/>
      <c r="S27" s="67"/>
      <c r="T27" s="67"/>
      <c r="U27" s="67"/>
      <c r="V27" s="67"/>
    </row>
    <row r="28" spans="1:22" x14ac:dyDescent="0.25">
      <c r="A28" s="111" t="str">
        <f>CollegeChem1</f>
        <v>Chem 105</v>
      </c>
      <c r="B28" s="112">
        <v>4</v>
      </c>
      <c r="C28" s="111" t="s">
        <v>152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36"/>
      <c r="R28" s="67"/>
      <c r="S28" s="67"/>
      <c r="T28" s="67"/>
      <c r="U28" s="67"/>
      <c r="V28" s="67"/>
    </row>
    <row r="29" spans="1:22" x14ac:dyDescent="0.25">
      <c r="A29" s="111" t="str">
        <f>CollegeChem2</f>
        <v>Chem 106</v>
      </c>
      <c r="B29" s="112">
        <v>3</v>
      </c>
      <c r="C29" s="111" t="s">
        <v>154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36"/>
      <c r="R29" s="67"/>
      <c r="S29" s="67"/>
      <c r="T29" s="67"/>
      <c r="U29" s="67"/>
      <c r="V29" s="67"/>
    </row>
    <row r="30" spans="1:22" x14ac:dyDescent="0.25">
      <c r="A30" s="111" t="str">
        <f>CollegeChemLab</f>
        <v>Chem 107</v>
      </c>
      <c r="B30" s="112">
        <v>1</v>
      </c>
      <c r="C30" s="111" t="s">
        <v>152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36"/>
      <c r="R30" s="67"/>
      <c r="S30" s="67"/>
      <c r="T30" s="67"/>
      <c r="U30" s="67"/>
      <c r="V30" s="67"/>
    </row>
    <row r="31" spans="1:22" x14ac:dyDescent="0.25">
      <c r="A31" s="82" t="s">
        <v>153</v>
      </c>
      <c r="B31" s="87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36"/>
      <c r="R31" s="67"/>
      <c r="S31" s="67"/>
      <c r="T31" s="67"/>
      <c r="U31" s="67"/>
      <c r="V31" s="67"/>
    </row>
    <row r="32" spans="1:22" x14ac:dyDescent="0.25">
      <c r="A32" s="84" t="str">
        <f>CONCATENATE(ElectricalEng," - ElecEng")</f>
        <v>Ec En 301 - ElecEng</v>
      </c>
      <c r="B32" s="85">
        <v>3</v>
      </c>
      <c r="C32" s="84" t="s">
        <v>157</v>
      </c>
      <c r="D32" s="89" t="s">
        <v>143</v>
      </c>
      <c r="E32" s="90">
        <f>SUM(E22:E31)</f>
        <v>0</v>
      </c>
      <c r="F32" s="68"/>
      <c r="G32" s="89" t="s">
        <v>143</v>
      </c>
      <c r="H32" s="90">
        <f>SUM(H22:H31)</f>
        <v>0</v>
      </c>
      <c r="I32" s="68"/>
      <c r="J32" s="89" t="s">
        <v>143</v>
      </c>
      <c r="K32" s="90">
        <f>SUM(K22:K31)</f>
        <v>0</v>
      </c>
      <c r="L32" s="68"/>
      <c r="M32" s="89" t="s">
        <v>143</v>
      </c>
      <c r="N32" s="90">
        <f>SUM(N22:N31)</f>
        <v>0</v>
      </c>
      <c r="O32" s="67"/>
      <c r="P32" s="69"/>
      <c r="Q32" s="136"/>
      <c r="R32" s="67"/>
      <c r="S32" s="67"/>
      <c r="T32" s="67"/>
      <c r="U32" s="67"/>
      <c r="V32" s="67"/>
    </row>
    <row r="33" spans="1:22" x14ac:dyDescent="0.25">
      <c r="A33" s="84" t="str">
        <f>CONCATENATE(IntroToChE," - ChEIntro")</f>
        <v>Ch En 170 - ChEIntro</v>
      </c>
      <c r="B33" s="85">
        <v>2</v>
      </c>
      <c r="C33" s="84" t="s">
        <v>151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7"/>
      <c r="P33" s="69"/>
      <c r="Q33" s="136"/>
      <c r="R33" s="67"/>
      <c r="S33" s="67"/>
      <c r="T33" s="67"/>
      <c r="U33" s="67"/>
      <c r="V33" s="67"/>
    </row>
    <row r="34" spans="1:22" x14ac:dyDescent="0.25">
      <c r="A34" s="84" t="str">
        <f>CONCATENATE(ComputerTools," - CompTools")</f>
        <v>Ch En 263 - CompTools</v>
      </c>
      <c r="B34" s="85">
        <v>2</v>
      </c>
      <c r="C34" s="84" t="s">
        <v>157</v>
      </c>
      <c r="D34" s="185" t="str">
        <f>CONCATENATE("Fall ", TEXT(VALUE(RIGHT(D21,2))+1,0))</f>
        <v>Fall 19</v>
      </c>
      <c r="E34" s="186"/>
      <c r="F34" s="68"/>
      <c r="G34" s="185" t="str">
        <f>CONCATENATE("Winter ", TEXT(VALUE(RIGHT(D34,2))+1,0))</f>
        <v>Winter 20</v>
      </c>
      <c r="H34" s="186"/>
      <c r="I34" s="68"/>
      <c r="J34" s="185" t="str">
        <f>CONCATENATE("Spring ", TEXT(VALUE(RIGHT(D34,2))+1,0))</f>
        <v>Spring 20</v>
      </c>
      <c r="K34" s="186"/>
      <c r="L34" s="68"/>
      <c r="M34" s="185" t="str">
        <f>CONCATENATE("Summer ", TEXT(VALUE(RIGHT(D34,2))+1,0))</f>
        <v>Summer 20</v>
      </c>
      <c r="N34" s="186"/>
      <c r="O34" s="67"/>
      <c r="P34" s="69"/>
      <c r="Q34" s="136"/>
      <c r="R34" s="67"/>
      <c r="S34" s="67"/>
      <c r="T34" s="67"/>
      <c r="U34" s="67"/>
      <c r="V34" s="67"/>
    </row>
    <row r="35" spans="1:22" x14ac:dyDescent="0.25">
      <c r="A35" s="84" t="str">
        <f>CONCATENATE(Balances," - Balances")</f>
        <v>Ch En 273 - Balances</v>
      </c>
      <c r="B35" s="85">
        <v>3</v>
      </c>
      <c r="C35" s="84" t="s">
        <v>157</v>
      </c>
      <c r="D35" s="69"/>
      <c r="E35" s="69"/>
      <c r="F35" s="68"/>
      <c r="G35" s="69"/>
      <c r="H35" s="69"/>
      <c r="I35" s="68"/>
      <c r="J35" s="69"/>
      <c r="K35" s="69"/>
      <c r="L35" s="68"/>
      <c r="M35" s="69"/>
      <c r="N35" s="69"/>
      <c r="O35" s="67"/>
      <c r="P35" s="69"/>
      <c r="Q35" s="136"/>
      <c r="R35" s="67"/>
      <c r="S35" s="67"/>
      <c r="T35" s="67"/>
      <c r="U35" s="67"/>
      <c r="V35" s="67"/>
    </row>
    <row r="36" spans="1:22" x14ac:dyDescent="0.25">
      <c r="A36" s="84" t="str">
        <f>CONCATENATE(FreshmanSeminar," - FreshSem")</f>
        <v>Ch En 191 - FreshSem</v>
      </c>
      <c r="B36" s="85">
        <v>0.5</v>
      </c>
      <c r="C36" s="84" t="s">
        <v>151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36"/>
      <c r="R36" s="67"/>
      <c r="S36" s="67"/>
      <c r="T36" s="67"/>
      <c r="U36" s="67"/>
      <c r="V36" s="67"/>
    </row>
    <row r="37" spans="1:22" x14ac:dyDescent="0.25">
      <c r="A37" s="84" t="str">
        <f>CONCATENATE(ChEnAndSociety," - Env&amp;Safe")</f>
        <v>Ch En 311 - Env&amp;Safe</v>
      </c>
      <c r="B37" s="85">
        <v>3</v>
      </c>
      <c r="C37" s="84" t="s">
        <v>148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36"/>
      <c r="R37" s="67"/>
      <c r="S37" s="70"/>
      <c r="T37" s="67"/>
      <c r="U37" s="67"/>
      <c r="V37" s="67"/>
    </row>
    <row r="38" spans="1:22" x14ac:dyDescent="0.25">
      <c r="A38" s="84" t="str">
        <f>CONCATENATE(Thermo," - Thermo")</f>
        <v>Ch En 373 - Thermo</v>
      </c>
      <c r="B38" s="85">
        <v>3</v>
      </c>
      <c r="C38" s="84" t="s">
        <v>150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36"/>
      <c r="R38" s="67"/>
      <c r="S38" s="67"/>
      <c r="T38" s="67"/>
      <c r="U38" s="67"/>
      <c r="V38" s="67"/>
    </row>
    <row r="39" spans="1:22" x14ac:dyDescent="0.25">
      <c r="A39" s="84" t="str">
        <f>CONCATENATE(Fluids," - Fluids")</f>
        <v>Ch En 374 - Fluids</v>
      </c>
      <c r="B39" s="85">
        <v>3</v>
      </c>
      <c r="C39" s="84" t="s">
        <v>151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36"/>
      <c r="R39" s="67"/>
      <c r="S39" s="67"/>
      <c r="T39" s="67"/>
      <c r="U39" s="67"/>
      <c r="V39" s="67"/>
    </row>
    <row r="40" spans="1:22" x14ac:dyDescent="0.25">
      <c r="A40" s="84" t="str">
        <f>CONCATENATE(HeatAndMass," - H&amp;M")</f>
        <v>Ch En 376 - H&amp;M</v>
      </c>
      <c r="B40" s="85">
        <v>3</v>
      </c>
      <c r="C40" s="84" t="s">
        <v>150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36"/>
      <c r="R40" s="67"/>
      <c r="S40" s="67"/>
      <c r="T40" s="67"/>
      <c r="U40" s="67"/>
      <c r="V40" s="67"/>
    </row>
    <row r="41" spans="1:22" x14ac:dyDescent="0.25">
      <c r="A41" s="84" t="str">
        <f>CONCATENATE(Materials," - Materials")</f>
        <v>Ch En 378 - Materials</v>
      </c>
      <c r="B41" s="85">
        <v>3</v>
      </c>
      <c r="C41" s="84" t="s">
        <v>149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36"/>
      <c r="R41" s="67"/>
      <c r="S41" s="67"/>
      <c r="T41" s="67"/>
      <c r="U41" s="67"/>
      <c r="V41" s="67"/>
    </row>
    <row r="42" spans="1:22" x14ac:dyDescent="0.25">
      <c r="A42" s="84" t="str">
        <f>CONCATENATE(ReactionEngineering," - RxnEng")</f>
        <v>Ch En 386 - RxnEng</v>
      </c>
      <c r="B42" s="85">
        <v>3</v>
      </c>
      <c r="C42" s="84" t="s">
        <v>150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36"/>
      <c r="R42" s="67"/>
      <c r="S42" s="67"/>
      <c r="T42" s="67"/>
      <c r="U42" s="67"/>
      <c r="V42" s="67"/>
    </row>
    <row r="43" spans="1:22" x14ac:dyDescent="0.25">
      <c r="A43" s="84" t="str">
        <f>CONCATENATE(CareerSkills, " - CareerSkills")</f>
        <v>Ch En 391 - CareerSkills</v>
      </c>
      <c r="B43" s="85">
        <v>1</v>
      </c>
      <c r="C43" s="84" t="s">
        <v>151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36"/>
      <c r="R43" s="67"/>
      <c r="S43" s="67"/>
      <c r="T43" s="67"/>
      <c r="U43" s="67"/>
      <c r="V43" s="67"/>
    </row>
    <row r="44" spans="1:22" x14ac:dyDescent="0.25">
      <c r="A44" s="84" t="str">
        <f>CONCATENATE(Control," - Control")</f>
        <v>Ch En 436 - Control</v>
      </c>
      <c r="B44" s="85">
        <v>3</v>
      </c>
      <c r="C44" s="84" t="s">
        <v>148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36"/>
      <c r="R44" s="67"/>
      <c r="S44" s="67"/>
      <c r="T44" s="67"/>
      <c r="U44" s="67"/>
      <c r="V44" s="67"/>
    </row>
    <row r="45" spans="1:22" x14ac:dyDescent="0.25">
      <c r="A45" s="84" t="str">
        <f>CONCATENATE(PlantDesign," - PlantDesign")</f>
        <v>Ch En 451 - PlantDesign</v>
      </c>
      <c r="B45" s="85">
        <v>4</v>
      </c>
      <c r="C45" s="84" t="s">
        <v>150</v>
      </c>
      <c r="D45" s="89" t="s">
        <v>143</v>
      </c>
      <c r="E45" s="90">
        <f>SUM(E35:E44)</f>
        <v>0</v>
      </c>
      <c r="F45" s="68"/>
      <c r="G45" s="89" t="s">
        <v>143</v>
      </c>
      <c r="H45" s="90">
        <f>SUM(H35:H44)</f>
        <v>0</v>
      </c>
      <c r="I45" s="68"/>
      <c r="J45" s="89" t="s">
        <v>143</v>
      </c>
      <c r="K45" s="90">
        <f>SUM(K35:K44)</f>
        <v>0</v>
      </c>
      <c r="L45" s="68"/>
      <c r="M45" s="89" t="s">
        <v>143</v>
      </c>
      <c r="N45" s="90">
        <f>SUM(N35:N44)</f>
        <v>0</v>
      </c>
      <c r="O45" s="67"/>
      <c r="P45" s="69"/>
      <c r="Q45" s="136"/>
      <c r="R45" s="67"/>
      <c r="S45" s="67"/>
      <c r="T45" s="67"/>
      <c r="U45" s="67"/>
      <c r="V45" s="67"/>
    </row>
    <row r="46" spans="1:22" x14ac:dyDescent="0.25">
      <c r="A46" s="84" t="str">
        <f>CONCATENATE(UOLab1," - UOLab1")</f>
        <v>Ch En 475 - UOLab1</v>
      </c>
      <c r="B46" s="85">
        <v>2</v>
      </c>
      <c r="C46" s="84" t="s">
        <v>157</v>
      </c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7"/>
      <c r="P46" s="69"/>
      <c r="Q46" s="136"/>
      <c r="R46" s="67"/>
      <c r="S46" s="67"/>
      <c r="T46" s="67"/>
      <c r="U46" s="67"/>
      <c r="V46" s="67"/>
    </row>
    <row r="47" spans="1:22" x14ac:dyDescent="0.25">
      <c r="A47" s="84" t="str">
        <f>CONCATENATE(Separations," - Separations")</f>
        <v>Ch En 476 - Separations</v>
      </c>
      <c r="B47" s="85">
        <v>3</v>
      </c>
      <c r="C47" s="84" t="s">
        <v>148</v>
      </c>
      <c r="D47" s="185" t="str">
        <f>CONCATENATE("Fall ", TEXT(VALUE(RIGHT(D34,2))+1,0))</f>
        <v>Fall 20</v>
      </c>
      <c r="E47" s="186"/>
      <c r="F47" s="68"/>
      <c r="G47" s="185" t="str">
        <f>CONCATENATE("Winter ", TEXT(VALUE(RIGHT(D47,2))+1,0))</f>
        <v>Winter 21</v>
      </c>
      <c r="H47" s="186"/>
      <c r="I47" s="68"/>
      <c r="J47" s="185" t="str">
        <f>CONCATENATE("Spring ", TEXT(VALUE(RIGHT(D47,2))+1,0))</f>
        <v>Spring 21</v>
      </c>
      <c r="K47" s="186"/>
      <c r="L47" s="68"/>
      <c r="M47" s="185" t="str">
        <f>CONCATENATE("Summer ", TEXT(VALUE(RIGHT(D47,2))+1,0))</f>
        <v>Summer 21</v>
      </c>
      <c r="N47" s="186"/>
      <c r="O47" s="67"/>
      <c r="P47" s="69"/>
      <c r="Q47" s="136"/>
      <c r="R47" s="67"/>
      <c r="S47" s="67"/>
      <c r="T47" s="67"/>
      <c r="U47" s="67"/>
      <c r="V47" s="67"/>
    </row>
    <row r="48" spans="1:22" x14ac:dyDescent="0.25">
      <c r="A48" s="84" t="str">
        <f>CONCATENATE(UOLab2," - UOLab2")</f>
        <v>Ch En 477 - UOLab2</v>
      </c>
      <c r="B48" s="85">
        <v>2</v>
      </c>
      <c r="C48" s="84" t="s">
        <v>157</v>
      </c>
      <c r="D48" s="69"/>
      <c r="E48" s="69"/>
      <c r="F48" s="68"/>
      <c r="G48" s="69"/>
      <c r="H48" s="69"/>
      <c r="I48" s="68"/>
      <c r="J48" s="69"/>
      <c r="K48" s="69"/>
      <c r="L48" s="68"/>
      <c r="M48" s="69"/>
      <c r="N48" s="69"/>
      <c r="O48" s="67"/>
      <c r="P48" s="69"/>
      <c r="Q48" s="136"/>
      <c r="R48" s="67"/>
      <c r="S48" s="67"/>
      <c r="T48" s="67"/>
      <c r="U48" s="67"/>
      <c r="V48" s="67"/>
    </row>
    <row r="49" spans="1:22" x14ac:dyDescent="0.25">
      <c r="A49" s="84" t="s">
        <v>147</v>
      </c>
      <c r="B49" s="85">
        <v>4</v>
      </c>
      <c r="C49" s="86"/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36"/>
      <c r="R49" s="67"/>
      <c r="S49" s="67"/>
      <c r="T49" s="67"/>
      <c r="U49" s="67"/>
      <c r="V49" s="67"/>
    </row>
    <row r="50" spans="1:22" x14ac:dyDescent="0.25">
      <c r="A50" s="84" t="s">
        <v>146</v>
      </c>
      <c r="B50" s="85">
        <v>3</v>
      </c>
      <c r="C50" s="86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36"/>
      <c r="R50" s="67"/>
      <c r="S50" s="67"/>
      <c r="T50" s="67"/>
      <c r="U50" s="67"/>
      <c r="V50" s="67"/>
    </row>
    <row r="51" spans="1:22" x14ac:dyDescent="0.25">
      <c r="A51" s="84" t="s">
        <v>146</v>
      </c>
      <c r="B51" s="85">
        <v>3</v>
      </c>
      <c r="C51" s="86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36"/>
      <c r="R51" s="67"/>
      <c r="S51" s="67"/>
      <c r="T51" s="67"/>
      <c r="U51" s="67"/>
      <c r="V51" s="67"/>
    </row>
    <row r="52" spans="1:22" x14ac:dyDescent="0.25">
      <c r="A52" s="82" t="s">
        <v>145</v>
      </c>
      <c r="B52" s="87"/>
      <c r="C52" s="88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36"/>
      <c r="R52" s="67"/>
      <c r="S52" s="67"/>
      <c r="T52" s="67"/>
      <c r="U52" s="67"/>
      <c r="V52" s="67"/>
    </row>
    <row r="53" spans="1:22" x14ac:dyDescent="0.25">
      <c r="A53" s="84" t="str">
        <f>EternalFamily</f>
        <v>Eter Fam</v>
      </c>
      <c r="B53" s="85">
        <v>2</v>
      </c>
      <c r="C53" s="86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36"/>
      <c r="R53" s="67"/>
      <c r="S53" s="67"/>
      <c r="T53" s="67"/>
      <c r="U53" s="67"/>
      <c r="V53" s="67"/>
    </row>
    <row r="54" spans="1:22" x14ac:dyDescent="0.25">
      <c r="A54" s="84" t="str">
        <f>FoundationsOfRestoration</f>
        <v>Restoration</v>
      </c>
      <c r="B54" s="85">
        <v>2</v>
      </c>
      <c r="C54" s="85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36"/>
      <c r="R54" s="67"/>
      <c r="S54" s="67"/>
      <c r="T54" s="67"/>
      <c r="U54" s="67"/>
      <c r="V54" s="67"/>
    </row>
    <row r="55" spans="1:22" x14ac:dyDescent="0.25">
      <c r="A55" s="84" t="str">
        <f>JesusChristEverlastingGospel</f>
        <v>ChristGosp</v>
      </c>
      <c r="B55" s="85">
        <v>2</v>
      </c>
      <c r="C55" s="85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36"/>
      <c r="R55" s="67"/>
      <c r="S55" s="67"/>
      <c r="T55" s="67"/>
      <c r="U55" s="67"/>
      <c r="V55" s="67"/>
    </row>
    <row r="56" spans="1:22" x14ac:dyDescent="0.25">
      <c r="A56" s="84" t="str">
        <f>TeachingsDoctrinesBofM</f>
        <v>B of M</v>
      </c>
      <c r="B56" s="85">
        <v>2</v>
      </c>
      <c r="C56" s="85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36"/>
      <c r="R56" s="67"/>
      <c r="S56" s="67"/>
      <c r="T56" s="67"/>
      <c r="U56" s="67"/>
      <c r="V56" s="67"/>
    </row>
    <row r="57" spans="1:22" x14ac:dyDescent="0.25">
      <c r="A57" s="84" t="str">
        <f>RelElec1</f>
        <v>Rel Elec 1</v>
      </c>
      <c r="B57" s="85">
        <v>2</v>
      </c>
      <c r="C57" s="85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36"/>
      <c r="R57" s="67"/>
      <c r="S57" s="67"/>
      <c r="T57" s="67"/>
      <c r="U57" s="67"/>
      <c r="V57" s="67"/>
    </row>
    <row r="58" spans="1:22" x14ac:dyDescent="0.25">
      <c r="A58" s="84" t="str">
        <f>RelElec2</f>
        <v>Rel Elec 2</v>
      </c>
      <c r="B58" s="85">
        <v>2</v>
      </c>
      <c r="C58" s="85"/>
      <c r="D58" s="89" t="s">
        <v>143</v>
      </c>
      <c r="E58" s="90">
        <f>SUM(E48:E57)</f>
        <v>0</v>
      </c>
      <c r="F58" s="68"/>
      <c r="G58" s="89" t="s">
        <v>143</v>
      </c>
      <c r="H58" s="90">
        <f>SUM(H48:H57)</f>
        <v>0</v>
      </c>
      <c r="I58" s="68"/>
      <c r="J58" s="89" t="s">
        <v>143</v>
      </c>
      <c r="K58" s="90">
        <f>SUM(K48:K57)</f>
        <v>0</v>
      </c>
      <c r="L58" s="68"/>
      <c r="M58" s="89" t="s">
        <v>143</v>
      </c>
      <c r="N58" s="90">
        <f>SUM(N48:N57)</f>
        <v>0</v>
      </c>
      <c r="O58" s="67"/>
      <c r="P58" s="69"/>
      <c r="Q58" s="136"/>
      <c r="R58" s="67"/>
      <c r="S58" s="67"/>
      <c r="T58" s="67"/>
      <c r="U58" s="67"/>
      <c r="V58" s="67"/>
    </row>
    <row r="59" spans="1:22" x14ac:dyDescent="0.25">
      <c r="A59" s="84" t="str">
        <f>RelElec3</f>
        <v>Rel Elec 3</v>
      </c>
      <c r="B59" s="85">
        <v>2</v>
      </c>
      <c r="C59" s="85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7"/>
      <c r="P59" s="69"/>
      <c r="Q59" s="136"/>
      <c r="R59" s="67"/>
      <c r="S59" s="67"/>
      <c r="T59" s="67"/>
      <c r="U59" s="67"/>
      <c r="V59" s="67"/>
    </row>
    <row r="60" spans="1:22" x14ac:dyDescent="0.25">
      <c r="A60" s="82" t="s">
        <v>144</v>
      </c>
      <c r="B60" s="87"/>
      <c r="C60" s="88"/>
      <c r="D60" s="185" t="str">
        <f>CONCATENATE("Fall ", TEXT(VALUE(RIGHT(D47,2))+1,0))</f>
        <v>Fall 21</v>
      </c>
      <c r="E60" s="186"/>
      <c r="F60" s="68"/>
      <c r="G60" s="185" t="str">
        <f>CONCATENATE("Winter ", TEXT(VALUE(RIGHT(D60,2))+1,0))</f>
        <v>Winter 22</v>
      </c>
      <c r="H60" s="186"/>
      <c r="I60" s="68"/>
      <c r="J60" s="185" t="str">
        <f>CONCATENATE("Spring ", TEXT(VALUE(RIGHT(D60,2))+1,0))</f>
        <v>Spring 22</v>
      </c>
      <c r="K60" s="186"/>
      <c r="L60" s="68"/>
      <c r="M60" s="185" t="str">
        <f>CONCATENATE("Summer ", TEXT(VALUE(RIGHT(D60,2))+1,0))</f>
        <v>Summer 22</v>
      </c>
      <c r="N60" s="186"/>
      <c r="O60" s="67"/>
      <c r="P60" s="69"/>
      <c r="Q60" s="136"/>
      <c r="R60" s="67"/>
      <c r="S60" s="67"/>
      <c r="T60" s="67"/>
      <c r="U60" s="67"/>
      <c r="V60" s="67"/>
    </row>
    <row r="61" spans="1:22" x14ac:dyDescent="0.25">
      <c r="A61" s="84" t="str">
        <f>Writing</f>
        <v>Wrtg 150</v>
      </c>
      <c r="B61" s="85">
        <v>3</v>
      </c>
      <c r="C61" s="85"/>
      <c r="D61" s="69"/>
      <c r="E61" s="69"/>
      <c r="F61" s="68"/>
      <c r="G61" s="69"/>
      <c r="H61" s="69"/>
      <c r="I61" s="68"/>
      <c r="J61" s="69"/>
      <c r="K61" s="69"/>
      <c r="L61" s="68"/>
      <c r="M61" s="69"/>
      <c r="N61" s="69"/>
      <c r="O61" s="67"/>
      <c r="P61" s="69"/>
      <c r="Q61" s="136"/>
      <c r="R61" s="67"/>
      <c r="S61" s="67"/>
      <c r="T61" s="67"/>
      <c r="U61" s="67"/>
      <c r="V61" s="67"/>
    </row>
    <row r="62" spans="1:22" x14ac:dyDescent="0.25">
      <c r="A62" s="84" t="str">
        <f>AdvWriting</f>
        <v>Engl 316</v>
      </c>
      <c r="B62" s="85">
        <v>3</v>
      </c>
      <c r="C62" s="85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36"/>
      <c r="R62" s="67"/>
      <c r="S62" s="67"/>
      <c r="T62" s="67"/>
      <c r="U62" s="67"/>
      <c r="V62" s="67"/>
    </row>
    <row r="63" spans="1:22" x14ac:dyDescent="0.25">
      <c r="A63" s="84" t="str">
        <f>AmerHer</f>
        <v>A Htg 100</v>
      </c>
      <c r="B63" s="85">
        <v>3</v>
      </c>
      <c r="C63" s="85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36"/>
      <c r="R63" s="67"/>
      <c r="S63" s="67"/>
      <c r="T63" s="67"/>
      <c r="U63" s="67"/>
      <c r="V63" s="67"/>
    </row>
    <row r="64" spans="1:22" x14ac:dyDescent="0.25">
      <c r="A64" s="84" t="str">
        <f>Civilization1</f>
        <v>Civ 1</v>
      </c>
      <c r="B64" s="85">
        <v>3</v>
      </c>
      <c r="C64" s="85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36"/>
      <c r="R64" s="67"/>
      <c r="S64" s="67"/>
      <c r="T64" s="67"/>
      <c r="U64" s="67"/>
      <c r="V64" s="67"/>
    </row>
    <row r="65" spans="1:22" x14ac:dyDescent="0.25">
      <c r="A65" s="84" t="str">
        <f>CONCATENATE(Civilization2Art, "**")</f>
        <v>Civ 2/Art**</v>
      </c>
      <c r="B65" s="85">
        <v>3</v>
      </c>
      <c r="C65" s="85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36"/>
      <c r="R65" s="67"/>
      <c r="S65" s="67"/>
      <c r="T65" s="67"/>
      <c r="U65" s="67"/>
      <c r="V65" s="67"/>
    </row>
    <row r="66" spans="1:22" x14ac:dyDescent="0.25">
      <c r="A66" s="84" t="str">
        <f>CONCATENATE(Lett,"**")</f>
        <v>Lett/GCA**</v>
      </c>
      <c r="B66" s="85">
        <v>3</v>
      </c>
      <c r="C66" s="85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36"/>
      <c r="R66" s="67"/>
      <c r="S66" s="67"/>
      <c r="T66" s="67"/>
      <c r="U66" s="67"/>
      <c r="V66" s="67"/>
    </row>
    <row r="67" spans="1:22" x14ac:dyDescent="0.25">
      <c r="A67" s="84"/>
      <c r="B67" s="85"/>
      <c r="C67" s="85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36"/>
      <c r="R67" s="67"/>
      <c r="S67" s="67"/>
      <c r="T67" s="67"/>
      <c r="U67" s="67"/>
      <c r="V67" s="67"/>
    </row>
    <row r="68" spans="1:22" x14ac:dyDescent="0.25">
      <c r="A68" s="189" t="s">
        <v>272</v>
      </c>
      <c r="B68" s="189"/>
      <c r="C68" s="190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36"/>
      <c r="R68" s="67"/>
      <c r="S68" s="67"/>
      <c r="T68" s="67"/>
      <c r="U68" s="67"/>
      <c r="V68" s="67"/>
    </row>
    <row r="69" spans="1:22" ht="15.75" customHeight="1" x14ac:dyDescent="0.25">
      <c r="A69" s="189" t="s">
        <v>261</v>
      </c>
      <c r="B69" s="189"/>
      <c r="C69" s="19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36"/>
      <c r="R69" s="67"/>
      <c r="S69" s="67"/>
      <c r="T69" s="67"/>
      <c r="U69" s="67"/>
      <c r="V69" s="67"/>
    </row>
    <row r="70" spans="1:22" ht="15.75" customHeight="1" x14ac:dyDescent="0.25">
      <c r="A70" s="189"/>
      <c r="B70" s="189"/>
      <c r="C70" s="19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36"/>
      <c r="R70" s="67"/>
      <c r="S70" s="67"/>
      <c r="T70" s="67"/>
      <c r="U70" s="67"/>
      <c r="V70" s="67"/>
    </row>
    <row r="71" spans="1:22" ht="15.75" customHeight="1" x14ac:dyDescent="0.25">
      <c r="A71" s="161" t="s">
        <v>268</v>
      </c>
      <c r="B71" s="162"/>
      <c r="C71" s="86"/>
      <c r="D71" s="89" t="s">
        <v>143</v>
      </c>
      <c r="E71" s="90">
        <f>SUM(E61:E70)</f>
        <v>0</v>
      </c>
      <c r="F71" s="68"/>
      <c r="G71" s="89" t="s">
        <v>143</v>
      </c>
      <c r="H71" s="90">
        <f>SUM(H61:H70)</f>
        <v>0</v>
      </c>
      <c r="I71" s="68"/>
      <c r="J71" s="89" t="s">
        <v>143</v>
      </c>
      <c r="K71" s="90">
        <f>SUM(K61:K70)</f>
        <v>0</v>
      </c>
      <c r="L71" s="68"/>
      <c r="M71" s="89" t="s">
        <v>143</v>
      </c>
      <c r="N71" s="90">
        <f>SUM(N61:N70)</f>
        <v>0</v>
      </c>
      <c r="O71" s="67"/>
      <c r="P71" s="89" t="s">
        <v>143</v>
      </c>
      <c r="Q71" s="137">
        <f>SUM(Q9:Q70)</f>
        <v>0</v>
      </c>
      <c r="R71" s="67"/>
      <c r="S71" s="67"/>
      <c r="T71" s="67"/>
      <c r="U71" s="67"/>
      <c r="V71" s="67"/>
    </row>
    <row r="72" spans="1:22" x14ac:dyDescent="0.25">
      <c r="A72" s="66"/>
      <c r="B72" s="66"/>
      <c r="C72" s="65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67"/>
      <c r="S72" s="67"/>
      <c r="T72" s="67"/>
      <c r="U72" s="67"/>
      <c r="V72" s="67"/>
    </row>
    <row r="73" spans="1:22" x14ac:dyDescent="0.25"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A74" s="164"/>
      <c r="B74" s="165"/>
      <c r="C74" s="164"/>
      <c r="D74" s="164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A75" s="166"/>
      <c r="B75" s="166"/>
      <c r="C75" s="163"/>
      <c r="D75" s="164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A76" s="166"/>
      <c r="B76" s="166"/>
      <c r="C76" s="163"/>
      <c r="D76" s="164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68:C68"/>
    <mergeCell ref="A69:C70"/>
    <mergeCell ref="A1:C1"/>
    <mergeCell ref="D1:F1"/>
    <mergeCell ref="G8:H8"/>
    <mergeCell ref="G1:J1"/>
    <mergeCell ref="A2:A6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</mergeCells>
  <phoneticPr fontId="32" type="noConversion"/>
  <pageMargins left="0.75" right="0.75" top="1" bottom="1" header="0.5" footer="0.5"/>
  <pageSetup scale="57" orientation="portrait" r:id="rId1"/>
  <headerFooter alignWithMargins="0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4"/>
  <sheetViews>
    <sheetView showRowColHeaders="0" zoomScaleNormal="100" workbookViewId="0">
      <selection activeCell="A118" sqref="A118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9.7109375" style="62" bestFit="1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1" t="s">
        <v>91</v>
      </c>
      <c r="B1" s="191"/>
      <c r="C1" s="191"/>
      <c r="D1" s="192" t="str">
        <f>catyear</f>
        <v>2017-2018</v>
      </c>
      <c r="E1" s="192"/>
      <c r="F1" s="192"/>
      <c r="G1" s="193" t="s">
        <v>39</v>
      </c>
      <c r="H1" s="194"/>
      <c r="I1" s="194"/>
      <c r="J1" s="194"/>
      <c r="K1" s="187"/>
      <c r="L1" s="187"/>
      <c r="M1" s="187"/>
      <c r="N1" s="187"/>
      <c r="O1" s="187"/>
      <c r="P1" s="187"/>
      <c r="Q1" s="187"/>
      <c r="R1" s="67"/>
      <c r="S1" s="67"/>
      <c r="T1" s="67"/>
      <c r="U1" s="67"/>
      <c r="V1" s="67"/>
    </row>
    <row r="2" spans="1:22" s="63" customFormat="1" ht="15.75" customHeight="1" x14ac:dyDescent="0.2">
      <c r="A2" s="195" t="s">
        <v>38</v>
      </c>
      <c r="B2" s="188" t="s">
        <v>170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68"/>
      <c r="S2" s="68"/>
      <c r="T2" s="68"/>
      <c r="U2" s="68"/>
      <c r="V2" s="68"/>
    </row>
    <row r="3" spans="1:22" s="63" customFormat="1" ht="15.75" customHeight="1" x14ac:dyDescent="0.2">
      <c r="A3" s="195"/>
      <c r="B3" s="188" t="s">
        <v>37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68"/>
      <c r="S3" s="68"/>
      <c r="T3" s="68"/>
      <c r="U3" s="68"/>
      <c r="V3" s="68"/>
    </row>
    <row r="4" spans="1:22" s="63" customFormat="1" ht="15.75" customHeight="1" x14ac:dyDescent="0.2">
      <c r="A4" s="195"/>
      <c r="B4" s="188" t="s">
        <v>168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68"/>
      <c r="S4" s="68"/>
      <c r="T4" s="68"/>
      <c r="U4" s="68"/>
      <c r="V4" s="68"/>
    </row>
    <row r="5" spans="1:22" s="63" customFormat="1" ht="15.75" customHeight="1" x14ac:dyDescent="0.2">
      <c r="A5" s="195"/>
      <c r="B5" s="188" t="s">
        <v>169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68"/>
      <c r="S5" s="68"/>
      <c r="T5" s="68"/>
      <c r="U5" s="68"/>
      <c r="V5" s="68"/>
    </row>
    <row r="6" spans="1:22" s="63" customFormat="1" ht="15.75" customHeight="1" x14ac:dyDescent="0.2">
      <c r="A6" s="195"/>
      <c r="B6" s="188" t="s">
        <v>277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68"/>
      <c r="S6" s="68"/>
      <c r="T6" s="68"/>
      <c r="U6" s="68"/>
      <c r="V6" s="68"/>
    </row>
    <row r="7" spans="1:22" s="63" customFormat="1" ht="15.75" customHeight="1" x14ac:dyDescent="0.25">
      <c r="A7" s="79" t="s">
        <v>162</v>
      </c>
      <c r="B7" s="80" t="s">
        <v>161</v>
      </c>
      <c r="C7" s="81" t="s">
        <v>160</v>
      </c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68"/>
      <c r="S7" s="68"/>
      <c r="T7" s="68"/>
      <c r="U7" s="68"/>
      <c r="V7" s="68"/>
    </row>
    <row r="8" spans="1:22" x14ac:dyDescent="0.25">
      <c r="A8" s="82" t="s">
        <v>159</v>
      </c>
      <c r="B8" s="82"/>
      <c r="C8" s="83"/>
      <c r="D8" s="185" t="s">
        <v>200</v>
      </c>
      <c r="E8" s="186"/>
      <c r="F8" s="68"/>
      <c r="G8" s="185" t="s">
        <v>201</v>
      </c>
      <c r="H8" s="186"/>
      <c r="I8" s="68"/>
      <c r="J8" s="185" t="s">
        <v>210</v>
      </c>
      <c r="K8" s="186"/>
      <c r="L8" s="68"/>
      <c r="M8" s="185" t="s">
        <v>211</v>
      </c>
      <c r="N8" s="186"/>
      <c r="O8" s="67"/>
      <c r="P8" s="185" t="s">
        <v>158</v>
      </c>
      <c r="Q8" s="186"/>
      <c r="R8" s="67"/>
      <c r="S8" s="67"/>
      <c r="T8" s="67"/>
      <c r="U8" s="67"/>
      <c r="V8" s="67"/>
    </row>
    <row r="9" spans="1:22" x14ac:dyDescent="0.25">
      <c r="A9" s="84" t="str">
        <f>CONCATENATE(Calculus1, " - Calc1")</f>
        <v>Math 112 - Calc1</v>
      </c>
      <c r="B9" s="85">
        <v>4</v>
      </c>
      <c r="C9" s="84" t="s">
        <v>152</v>
      </c>
      <c r="D9" s="144" t="str">
        <f>CONCATENATE(IntroToChE," - ChEIntro")</f>
        <v>Ch En 170 - ChEIntro</v>
      </c>
      <c r="E9" s="145">
        <v>2</v>
      </c>
      <c r="F9" s="68"/>
      <c r="G9" s="144" t="str">
        <f>CONCATENATE(FreshmanSeminar," - FreshSem")</f>
        <v>Ch En 191 - FreshSem</v>
      </c>
      <c r="H9" s="145">
        <v>0.5</v>
      </c>
      <c r="I9" s="68"/>
      <c r="J9" s="69"/>
      <c r="K9" s="69"/>
      <c r="L9" s="68"/>
      <c r="M9" s="69"/>
      <c r="N9" s="69"/>
      <c r="O9" s="67"/>
      <c r="P9" s="69"/>
      <c r="Q9" s="135"/>
      <c r="R9" s="67"/>
      <c r="S9" s="67"/>
      <c r="T9" s="67"/>
      <c r="U9" s="67"/>
      <c r="V9" s="67"/>
    </row>
    <row r="10" spans="1:22" x14ac:dyDescent="0.25">
      <c r="A10" s="84" t="str">
        <f>CONCATENATE(Calculus2, " - Calc2")</f>
        <v>Math 113 - Calc2</v>
      </c>
      <c r="B10" s="85">
        <v>4</v>
      </c>
      <c r="C10" s="84" t="s">
        <v>152</v>
      </c>
      <c r="D10" s="144" t="str">
        <f>CONCATENATE(Calculus1, " - Calc1")</f>
        <v>Math 112 - Calc1</v>
      </c>
      <c r="E10" s="145">
        <v>4</v>
      </c>
      <c r="F10" s="68"/>
      <c r="G10" s="144" t="str">
        <f>CONCATENATE(Calculus2, " - Calc2")</f>
        <v>Math 113 - Calc2</v>
      </c>
      <c r="H10" s="145">
        <v>4</v>
      </c>
      <c r="I10" s="68"/>
      <c r="J10" s="69"/>
      <c r="K10" s="69"/>
      <c r="L10" s="68"/>
      <c r="M10" s="69"/>
      <c r="N10" s="69"/>
      <c r="O10" s="67"/>
      <c r="P10" s="69"/>
      <c r="Q10" s="136"/>
      <c r="R10" s="67"/>
      <c r="S10" s="67"/>
      <c r="T10" s="67"/>
      <c r="U10" s="67"/>
      <c r="V10" s="67"/>
    </row>
    <row r="11" spans="1:22" x14ac:dyDescent="0.25">
      <c r="A11" s="84" t="str">
        <f>CONCATENATE(EngineeringMath1, " - EngMath1")</f>
        <v>Math 302 - EngMath1</v>
      </c>
      <c r="B11" s="85">
        <v>4</v>
      </c>
      <c r="C11" s="84" t="s">
        <v>151</v>
      </c>
      <c r="D11" s="144" t="str">
        <f>CONCATENATE(Chem1, " - Chem1")</f>
        <v>Chem 111 - Chem1</v>
      </c>
      <c r="E11" s="145">
        <v>4</v>
      </c>
      <c r="F11" s="68"/>
      <c r="G11" s="144" t="str">
        <f>CONCATENATE(Chem2, " - Chem2")</f>
        <v>Chem 112 - Chem2</v>
      </c>
      <c r="H11" s="145">
        <v>3</v>
      </c>
      <c r="I11" s="68"/>
      <c r="J11" s="69"/>
      <c r="K11" s="69"/>
      <c r="L11" s="68"/>
      <c r="M11" s="69"/>
      <c r="N11" s="69"/>
      <c r="O11" s="67"/>
      <c r="P11" s="69"/>
      <c r="Q11" s="136"/>
      <c r="R11" s="67"/>
      <c r="S11" s="67"/>
      <c r="T11" s="67"/>
      <c r="U11" s="67"/>
      <c r="V11" s="67"/>
    </row>
    <row r="12" spans="1:22" x14ac:dyDescent="0.25">
      <c r="A12" s="84" t="str">
        <f>CONCATENATE(EngineeringMath2, " - EngMath2")</f>
        <v>Math 303 - EngMath2</v>
      </c>
      <c r="B12" s="85">
        <v>4</v>
      </c>
      <c r="C12" s="84" t="s">
        <v>151</v>
      </c>
      <c r="D12" s="149" t="str">
        <f>Writing</f>
        <v>Wrtg 150</v>
      </c>
      <c r="E12" s="150">
        <v>3</v>
      </c>
      <c r="F12" s="68"/>
      <c r="G12" s="149" t="str">
        <f>CONCATENATE(Physics1, " - Physics1")</f>
        <v>Phscs 121 - Physics1</v>
      </c>
      <c r="H12" s="150">
        <v>3</v>
      </c>
      <c r="I12" s="68"/>
      <c r="J12" s="69"/>
      <c r="K12" s="69"/>
      <c r="L12" s="68"/>
      <c r="M12" s="69"/>
      <c r="N12" s="69"/>
      <c r="O12" s="67"/>
      <c r="P12" s="69"/>
      <c r="Q12" s="136"/>
      <c r="R12" s="67"/>
      <c r="S12" s="67"/>
      <c r="T12" s="67"/>
      <c r="U12" s="67"/>
      <c r="V12" s="67"/>
    </row>
    <row r="13" spans="1:22" x14ac:dyDescent="0.25">
      <c r="A13" s="84" t="str">
        <f>CONCATENATE(Stats, " - Stats")</f>
        <v>Stat 201 - Stats</v>
      </c>
      <c r="B13" s="85">
        <v>3</v>
      </c>
      <c r="C13" s="84" t="s">
        <v>232</v>
      </c>
      <c r="D13" s="147" t="str">
        <f>EternalFamily</f>
        <v>Eter Fam</v>
      </c>
      <c r="E13" s="148">
        <v>2</v>
      </c>
      <c r="F13" s="68"/>
      <c r="G13" s="147" t="str">
        <f>FoundationsOfRestoration</f>
        <v>Restoration</v>
      </c>
      <c r="H13" s="148">
        <v>2</v>
      </c>
      <c r="I13" s="68"/>
      <c r="J13" s="69"/>
      <c r="K13" s="69"/>
      <c r="L13" s="68"/>
      <c r="M13" s="69"/>
      <c r="N13" s="69"/>
      <c r="O13" s="67"/>
      <c r="P13" s="69"/>
      <c r="Q13" s="136"/>
      <c r="R13" s="67"/>
      <c r="S13" s="67"/>
      <c r="T13" s="67"/>
      <c r="U13" s="67"/>
      <c r="V13" s="67"/>
    </row>
    <row r="14" spans="1:22" x14ac:dyDescent="0.25">
      <c r="A14" s="84" t="str">
        <f>CONCATENATE(Chem1, " - Chem1")</f>
        <v>Chem 111 - Chem1</v>
      </c>
      <c r="B14" s="85">
        <v>4</v>
      </c>
      <c r="C14" s="84" t="s">
        <v>148</v>
      </c>
      <c r="D14" s="146"/>
      <c r="E14" s="146"/>
      <c r="F14" s="68"/>
      <c r="G14" s="147" t="str">
        <f>AmerHer</f>
        <v>A Htg 100</v>
      </c>
      <c r="H14" s="148">
        <v>3</v>
      </c>
      <c r="I14" s="68"/>
      <c r="J14" s="69"/>
      <c r="K14" s="69"/>
      <c r="L14" s="68"/>
      <c r="M14" s="69"/>
      <c r="N14" s="69"/>
      <c r="O14" s="67"/>
      <c r="P14" s="69"/>
      <c r="Q14" s="136"/>
      <c r="R14" s="67"/>
      <c r="S14" s="67"/>
      <c r="T14" s="67"/>
      <c r="U14" s="67"/>
      <c r="V14" s="67"/>
    </row>
    <row r="15" spans="1:22" x14ac:dyDescent="0.25">
      <c r="A15" s="84" t="str">
        <f>CONCATENATE(Chem2, " - Chem2")</f>
        <v>Chem 112 - Chem2</v>
      </c>
      <c r="B15" s="85">
        <v>3</v>
      </c>
      <c r="C15" s="84" t="s">
        <v>150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36"/>
      <c r="R15" s="67"/>
      <c r="S15" s="67"/>
      <c r="T15" s="67"/>
      <c r="U15" s="67"/>
      <c r="V15" s="67"/>
    </row>
    <row r="16" spans="1:22" x14ac:dyDescent="0.25">
      <c r="A16" s="84" t="str">
        <f>CONCATENATE(OChem1, " - OChem1")</f>
        <v>Chem 351 - OChem1</v>
      </c>
      <c r="B16" s="85">
        <v>3</v>
      </c>
      <c r="C16" s="84" t="s">
        <v>157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36"/>
      <c r="R16" s="67"/>
      <c r="S16" s="67"/>
      <c r="T16" s="67"/>
      <c r="U16" s="67"/>
      <c r="V16" s="67"/>
    </row>
    <row r="17" spans="1:22" x14ac:dyDescent="0.25">
      <c r="A17" s="84" t="str">
        <f>CONCATENATE(OChem2, " - OChem2")</f>
        <v>Chem 352 - OChem2</v>
      </c>
      <c r="B17" s="85">
        <v>3</v>
      </c>
      <c r="C17" s="84" t="s">
        <v>152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36"/>
      <c r="R17" s="67"/>
      <c r="S17" s="67"/>
      <c r="T17" s="67"/>
      <c r="U17" s="67"/>
      <c r="V17" s="67"/>
    </row>
    <row r="18" spans="1:22" x14ac:dyDescent="0.25">
      <c r="A18" s="84" t="str">
        <f>CONCATENATE(PChem, " - Pchem")</f>
        <v>Chem 467 - Pchem</v>
      </c>
      <c r="B18" s="85">
        <v>3</v>
      </c>
      <c r="C18" s="84" t="s">
        <v>156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36"/>
      <c r="R18" s="67"/>
      <c r="S18" s="67"/>
      <c r="T18" s="67"/>
      <c r="U18" s="67"/>
      <c r="V18" s="67"/>
    </row>
    <row r="19" spans="1:22" x14ac:dyDescent="0.25">
      <c r="A19" s="84" t="s">
        <v>81</v>
      </c>
      <c r="B19" s="85">
        <v>2</v>
      </c>
      <c r="C19" s="86"/>
      <c r="D19" s="89" t="s">
        <v>143</v>
      </c>
      <c r="E19" s="90">
        <f>SUM(E9:E18)</f>
        <v>15</v>
      </c>
      <c r="F19" s="68"/>
      <c r="G19" s="89" t="s">
        <v>143</v>
      </c>
      <c r="H19" s="90">
        <f>SUM(H9:H18)</f>
        <v>15.5</v>
      </c>
      <c r="I19" s="68"/>
      <c r="J19" s="89" t="s">
        <v>143</v>
      </c>
      <c r="K19" s="90">
        <f>SUM(K9:K18)</f>
        <v>0</v>
      </c>
      <c r="L19" s="68"/>
      <c r="M19" s="89" t="s">
        <v>143</v>
      </c>
      <c r="N19" s="90">
        <f>SUM(N9:N18)</f>
        <v>0</v>
      </c>
      <c r="O19" s="67"/>
      <c r="P19" s="69"/>
      <c r="Q19" s="136"/>
      <c r="R19" s="67"/>
      <c r="S19" s="67"/>
      <c r="T19" s="67"/>
      <c r="U19" s="67"/>
      <c r="V19" s="67"/>
    </row>
    <row r="20" spans="1:22" x14ac:dyDescent="0.25">
      <c r="A20" s="84" t="str">
        <f>CONCATENATE(Physics1, " - Physics1")</f>
        <v>Phscs 121 - Physics1</v>
      </c>
      <c r="B20" s="85">
        <v>3</v>
      </c>
      <c r="C20" s="84" t="s">
        <v>157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7"/>
      <c r="P20" s="69"/>
      <c r="Q20" s="136"/>
      <c r="R20" s="67"/>
      <c r="S20" s="67"/>
      <c r="T20" s="67"/>
      <c r="U20" s="67"/>
      <c r="V20" s="67"/>
    </row>
    <row r="21" spans="1:22" x14ac:dyDescent="0.25">
      <c r="A21" s="84" t="str">
        <f>CONCATENATE("MMBio 221"," - Biology*")</f>
        <v>MMBio 221 - Biology*</v>
      </c>
      <c r="B21" s="85">
        <v>3</v>
      </c>
      <c r="C21" s="84" t="s">
        <v>152</v>
      </c>
      <c r="D21" s="185" t="s">
        <v>202</v>
      </c>
      <c r="E21" s="186"/>
      <c r="F21" s="68"/>
      <c r="G21" s="185" t="s">
        <v>203</v>
      </c>
      <c r="H21" s="186"/>
      <c r="I21" s="68"/>
      <c r="J21" s="185" t="s">
        <v>208</v>
      </c>
      <c r="K21" s="186"/>
      <c r="L21" s="68"/>
      <c r="M21" s="185" t="s">
        <v>209</v>
      </c>
      <c r="N21" s="186"/>
      <c r="O21" s="67"/>
      <c r="P21" s="69"/>
      <c r="Q21" s="136"/>
      <c r="R21" s="67"/>
      <c r="S21" s="67"/>
      <c r="T21" s="67"/>
      <c r="U21" s="67"/>
      <c r="V21" s="67"/>
    </row>
    <row r="22" spans="1:22" x14ac:dyDescent="0.25">
      <c r="A22" s="84" t="str">
        <f>CONCATENATE(Econ," - Economics")</f>
        <v>Econ 110 - Economics</v>
      </c>
      <c r="B22" s="85">
        <v>3</v>
      </c>
      <c r="C22" s="84" t="s">
        <v>152</v>
      </c>
      <c r="D22" s="144" t="str">
        <f>CONCATENATE(ComputerTools," - CompTools")</f>
        <v>Ch En 263 - CompTools</v>
      </c>
      <c r="E22" s="145">
        <v>2</v>
      </c>
      <c r="F22" s="68"/>
      <c r="G22" s="144" t="str">
        <f>CONCATENATE(Balances," - Balances")</f>
        <v>Ch En 273 - Balances</v>
      </c>
      <c r="H22" s="145">
        <v>3</v>
      </c>
      <c r="I22" s="68"/>
      <c r="J22" s="69"/>
      <c r="K22" s="69"/>
      <c r="L22" s="68"/>
      <c r="M22" s="69"/>
      <c r="N22" s="69"/>
      <c r="O22" s="67"/>
      <c r="P22" s="69"/>
      <c r="Q22" s="136"/>
      <c r="R22" s="67"/>
      <c r="S22" s="67"/>
      <c r="T22" s="67"/>
      <c r="U22" s="67"/>
      <c r="V22" s="67"/>
    </row>
    <row r="23" spans="1:22" x14ac:dyDescent="0.25">
      <c r="A23" s="108" t="s">
        <v>155</v>
      </c>
      <c r="B23" s="109"/>
      <c r="C23" s="110"/>
      <c r="D23" s="144" t="str">
        <f>CONCATENATE(EngineeringMath1, " - EngMath1")</f>
        <v>Math 302 - EngMath1</v>
      </c>
      <c r="E23" s="145">
        <v>4</v>
      </c>
      <c r="F23" s="68"/>
      <c r="G23" s="144" t="str">
        <f>CONCATENATE(EngineeringMath2, " - EngMath2")</f>
        <v>Math 303 - EngMath2</v>
      </c>
      <c r="H23" s="145">
        <v>4</v>
      </c>
      <c r="I23" s="68"/>
      <c r="J23" s="69"/>
      <c r="K23" s="69"/>
      <c r="L23" s="68"/>
      <c r="M23" s="69"/>
      <c r="N23" s="69"/>
      <c r="O23" s="67"/>
      <c r="P23" s="69"/>
      <c r="Q23" s="136"/>
      <c r="R23" s="67"/>
      <c r="S23" s="67"/>
      <c r="T23" s="67"/>
      <c r="U23" s="67"/>
      <c r="V23" s="67"/>
    </row>
    <row r="24" spans="1:22" x14ac:dyDescent="0.25">
      <c r="A24" s="111" t="str">
        <f>LinearAlgebra</f>
        <v>Math 313</v>
      </c>
      <c r="B24" s="112">
        <v>3</v>
      </c>
      <c r="C24" s="111" t="s">
        <v>152</v>
      </c>
      <c r="D24" s="144" t="str">
        <f>CONCATENATE(OChem1, " - OChem1")</f>
        <v>Chem 351 - OChem1</v>
      </c>
      <c r="E24" s="145">
        <v>3</v>
      </c>
      <c r="F24" s="68"/>
      <c r="G24" s="144" t="str">
        <f>CONCATENATE(OChem2, " - OChem2")</f>
        <v>Chem 352 - OChem2</v>
      </c>
      <c r="H24" s="145">
        <v>3</v>
      </c>
      <c r="I24" s="68"/>
      <c r="J24" s="69"/>
      <c r="K24" s="69"/>
      <c r="L24" s="68"/>
      <c r="M24" s="69"/>
      <c r="N24" s="69"/>
      <c r="O24" s="67"/>
      <c r="P24" s="69"/>
      <c r="Q24" s="136"/>
      <c r="R24" s="67"/>
      <c r="S24" s="67"/>
      <c r="T24" s="67"/>
      <c r="U24" s="67"/>
      <c r="V24" s="67"/>
    </row>
    <row r="25" spans="1:22" x14ac:dyDescent="0.25">
      <c r="A25" s="111" t="str">
        <f>MultivariableCalculus</f>
        <v>Math 314</v>
      </c>
      <c r="B25" s="112">
        <v>3</v>
      </c>
      <c r="C25" s="111" t="s">
        <v>152</v>
      </c>
      <c r="D25" s="149" t="str">
        <f>CONCATENATE(Stats, " - Stats")</f>
        <v>Stat 201 - Stats</v>
      </c>
      <c r="E25" s="150">
        <v>3</v>
      </c>
      <c r="F25" s="68"/>
      <c r="G25" s="149" t="s">
        <v>81</v>
      </c>
      <c r="H25" s="150">
        <v>2</v>
      </c>
      <c r="I25" s="68"/>
      <c r="J25" s="69"/>
      <c r="K25" s="69"/>
      <c r="L25" s="68"/>
      <c r="M25" s="69"/>
      <c r="N25" s="69"/>
      <c r="O25" s="67"/>
      <c r="P25" s="69"/>
      <c r="Q25" s="136"/>
      <c r="R25" s="67"/>
      <c r="S25" s="67"/>
      <c r="T25" s="67"/>
      <c r="U25" s="67"/>
      <c r="V25" s="67"/>
    </row>
    <row r="26" spans="1:22" x14ac:dyDescent="0.25">
      <c r="A26" s="111" t="str">
        <f>ODEs</f>
        <v>Math 334</v>
      </c>
      <c r="B26" s="112">
        <v>3</v>
      </c>
      <c r="C26" s="111" t="s">
        <v>152</v>
      </c>
      <c r="D26" s="147" t="str">
        <f>CONCATENATE(Econ," - Econ")</f>
        <v>Econ 110 - Econ</v>
      </c>
      <c r="E26" s="148">
        <v>3</v>
      </c>
      <c r="F26" s="68"/>
      <c r="G26" s="147" t="str">
        <f>CONCATENATE("MMBio 221"," - Biology*")</f>
        <v>MMBio 221 - Biology*</v>
      </c>
      <c r="H26" s="148">
        <v>3</v>
      </c>
      <c r="I26" s="68"/>
      <c r="J26" s="69"/>
      <c r="K26" s="69"/>
      <c r="L26" s="68"/>
      <c r="M26" s="69"/>
      <c r="N26" s="69"/>
      <c r="O26" s="67"/>
      <c r="P26" s="69"/>
      <c r="Q26" s="136"/>
      <c r="R26" s="67"/>
      <c r="S26" s="67"/>
      <c r="T26" s="67"/>
      <c r="U26" s="67"/>
      <c r="V26" s="67"/>
    </row>
    <row r="27" spans="1:22" x14ac:dyDescent="0.25">
      <c r="A27" s="108" t="s">
        <v>267</v>
      </c>
      <c r="B27" s="109"/>
      <c r="C27" s="110"/>
      <c r="D27" s="147" t="str">
        <f>TeachingsDoctrinesBofM</f>
        <v>B of M</v>
      </c>
      <c r="E27" s="148">
        <v>2</v>
      </c>
      <c r="F27" s="68"/>
      <c r="G27" s="147" t="str">
        <f>JesusChristEverlastingGospel</f>
        <v>ChristGosp</v>
      </c>
      <c r="H27" s="148">
        <v>2</v>
      </c>
      <c r="I27" s="68"/>
      <c r="J27" s="69"/>
      <c r="K27" s="69"/>
      <c r="L27" s="68"/>
      <c r="M27" s="69"/>
      <c r="N27" s="69"/>
      <c r="O27" s="67"/>
      <c r="P27" s="69"/>
      <c r="Q27" s="136"/>
      <c r="R27" s="67"/>
      <c r="S27" s="67"/>
      <c r="T27" s="67"/>
      <c r="U27" s="67"/>
      <c r="V27" s="67"/>
    </row>
    <row r="28" spans="1:22" x14ac:dyDescent="0.25">
      <c r="A28" s="111" t="str">
        <f>CollegeChem1</f>
        <v>Chem 105</v>
      </c>
      <c r="B28" s="112">
        <v>4</v>
      </c>
      <c r="C28" s="111" t="s">
        <v>152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36"/>
      <c r="R28" s="67"/>
      <c r="S28" s="67"/>
      <c r="T28" s="67"/>
      <c r="U28" s="67"/>
      <c r="V28" s="67"/>
    </row>
    <row r="29" spans="1:22" x14ac:dyDescent="0.25">
      <c r="A29" s="111" t="str">
        <f>CollegeChem2</f>
        <v>Chem 106</v>
      </c>
      <c r="B29" s="112">
        <v>3</v>
      </c>
      <c r="C29" s="111" t="s">
        <v>154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36"/>
      <c r="R29" s="67"/>
      <c r="S29" s="67"/>
      <c r="T29" s="67"/>
      <c r="U29" s="67"/>
      <c r="V29" s="67"/>
    </row>
    <row r="30" spans="1:22" x14ac:dyDescent="0.25">
      <c r="A30" s="111" t="str">
        <f>CollegeChemLab</f>
        <v>Chem 107</v>
      </c>
      <c r="B30" s="112">
        <v>1</v>
      </c>
      <c r="C30" s="111" t="s">
        <v>152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36"/>
      <c r="R30" s="67"/>
      <c r="S30" s="67"/>
      <c r="T30" s="67"/>
      <c r="U30" s="67"/>
      <c r="V30" s="67"/>
    </row>
    <row r="31" spans="1:22" x14ac:dyDescent="0.25">
      <c r="A31" s="82" t="s">
        <v>153</v>
      </c>
      <c r="B31" s="87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36"/>
      <c r="R31" s="67"/>
      <c r="S31" s="67"/>
      <c r="T31" s="67"/>
      <c r="U31" s="67"/>
      <c r="V31" s="67"/>
    </row>
    <row r="32" spans="1:22" x14ac:dyDescent="0.25">
      <c r="A32" s="84" t="str">
        <f>CONCATENATE(ElectricalEng," - ElecEng")</f>
        <v>Ec En 301 - ElecEng</v>
      </c>
      <c r="B32" s="85">
        <v>3</v>
      </c>
      <c r="C32" s="84" t="s">
        <v>157</v>
      </c>
      <c r="D32" s="89" t="s">
        <v>143</v>
      </c>
      <c r="E32" s="90">
        <f>SUM(E22:E31)</f>
        <v>17</v>
      </c>
      <c r="F32" s="68"/>
      <c r="G32" s="89" t="s">
        <v>143</v>
      </c>
      <c r="H32" s="90">
        <f>SUM(H22:H31)</f>
        <v>17</v>
      </c>
      <c r="I32" s="68"/>
      <c r="J32" s="89" t="s">
        <v>143</v>
      </c>
      <c r="K32" s="90">
        <f>SUM(K22:K31)</f>
        <v>0</v>
      </c>
      <c r="L32" s="68"/>
      <c r="M32" s="89" t="s">
        <v>143</v>
      </c>
      <c r="N32" s="90">
        <f>SUM(N22:N31)</f>
        <v>0</v>
      </c>
      <c r="O32" s="67"/>
      <c r="P32" s="69"/>
      <c r="Q32" s="136"/>
      <c r="R32" s="67"/>
      <c r="S32" s="67"/>
      <c r="T32" s="67"/>
      <c r="U32" s="67"/>
      <c r="V32" s="67"/>
    </row>
    <row r="33" spans="1:22" x14ac:dyDescent="0.25">
      <c r="A33" s="84" t="str">
        <f>CONCATENATE(IntroToChE," - ChEIntro")</f>
        <v>Ch En 170 - ChEIntro</v>
      </c>
      <c r="B33" s="85">
        <v>2</v>
      </c>
      <c r="C33" s="84" t="s">
        <v>151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7"/>
      <c r="P33" s="69"/>
      <c r="Q33" s="136"/>
      <c r="R33" s="67"/>
      <c r="S33" s="67"/>
      <c r="T33" s="67"/>
      <c r="U33" s="67"/>
      <c r="V33" s="67"/>
    </row>
    <row r="34" spans="1:22" x14ac:dyDescent="0.25">
      <c r="A34" s="84" t="str">
        <f>CONCATENATE(ComputerTools," - CompTools")</f>
        <v>Ch En 263 - CompTools</v>
      </c>
      <c r="B34" s="85">
        <v>2</v>
      </c>
      <c r="C34" s="84" t="s">
        <v>157</v>
      </c>
      <c r="D34" s="185" t="s">
        <v>204</v>
      </c>
      <c r="E34" s="186"/>
      <c r="F34" s="68"/>
      <c r="G34" s="185" t="s">
        <v>205</v>
      </c>
      <c r="H34" s="186"/>
      <c r="I34" s="68"/>
      <c r="J34" s="185" t="s">
        <v>279</v>
      </c>
      <c r="K34" s="186"/>
      <c r="L34" s="68"/>
      <c r="M34" s="185" t="s">
        <v>280</v>
      </c>
      <c r="N34" s="186"/>
      <c r="O34" s="67"/>
      <c r="P34" s="69"/>
      <c r="Q34" s="136"/>
      <c r="R34" s="67"/>
      <c r="S34" s="67"/>
      <c r="T34" s="67"/>
      <c r="U34" s="67"/>
      <c r="V34" s="67"/>
    </row>
    <row r="35" spans="1:22" x14ac:dyDescent="0.25">
      <c r="A35" s="84" t="str">
        <f>CONCATENATE(Balances," - Balances")</f>
        <v>Ch En 273 - Balances</v>
      </c>
      <c r="B35" s="85">
        <v>3</v>
      </c>
      <c r="C35" s="84" t="s">
        <v>157</v>
      </c>
      <c r="D35" s="144" t="str">
        <f>CONCATENATE(ChEnAndSociety," - Env&amp;Safe")</f>
        <v>Ch En 311 - Env&amp;Safe</v>
      </c>
      <c r="E35" s="145">
        <v>3</v>
      </c>
      <c r="F35" s="68"/>
      <c r="G35" s="144" t="str">
        <f>CONCATENATE(Thermo," - Thermo")</f>
        <v>Ch En 373 - Thermo</v>
      </c>
      <c r="H35" s="145">
        <v>3</v>
      </c>
      <c r="I35" s="68"/>
      <c r="J35" s="69"/>
      <c r="K35" s="69"/>
      <c r="L35" s="68"/>
      <c r="M35" s="69"/>
      <c r="N35" s="69"/>
      <c r="O35" s="67"/>
      <c r="P35" s="69"/>
      <c r="Q35" s="136"/>
      <c r="R35" s="67"/>
      <c r="S35" s="67"/>
      <c r="T35" s="67"/>
      <c r="U35" s="67"/>
      <c r="V35" s="67"/>
    </row>
    <row r="36" spans="1:22" x14ac:dyDescent="0.25">
      <c r="A36" s="84" t="str">
        <f>CONCATENATE(FreshmanSeminar," - FreshSem")</f>
        <v>Ch En 191 - FreshSem</v>
      </c>
      <c r="B36" s="85">
        <v>0.5</v>
      </c>
      <c r="C36" s="84" t="s">
        <v>151</v>
      </c>
      <c r="D36" s="144" t="str">
        <f>CONCATENATE(Fluids," - Fluids")</f>
        <v>Ch En 374 - Fluids</v>
      </c>
      <c r="E36" s="145">
        <v>3</v>
      </c>
      <c r="F36" s="68"/>
      <c r="G36" s="144" t="str">
        <f>CONCATENATE(HeatAndMass," - H&amp;M")</f>
        <v>Ch En 376 - H&amp;M</v>
      </c>
      <c r="H36" s="145">
        <v>3</v>
      </c>
      <c r="I36" s="68"/>
      <c r="J36" s="69"/>
      <c r="K36" s="69"/>
      <c r="L36" s="68"/>
      <c r="M36" s="69"/>
      <c r="N36" s="69"/>
      <c r="O36" s="67"/>
      <c r="P36" s="69"/>
      <c r="Q36" s="136"/>
      <c r="R36" s="67"/>
      <c r="S36" s="67"/>
      <c r="T36" s="67"/>
      <c r="U36" s="67"/>
      <c r="V36" s="67"/>
    </row>
    <row r="37" spans="1:22" x14ac:dyDescent="0.25">
      <c r="A37" s="84" t="str">
        <f>CONCATENATE(ChEnAndSociety," - Env&amp;Safe")</f>
        <v>Ch En 311 - Env&amp;Safe</v>
      </c>
      <c r="B37" s="85">
        <v>3</v>
      </c>
      <c r="C37" s="84" t="s">
        <v>148</v>
      </c>
      <c r="D37" s="144" t="str">
        <f>CONCATENATE(PChem, " - Pchem")</f>
        <v>Chem 467 - Pchem</v>
      </c>
      <c r="E37" s="145">
        <v>3</v>
      </c>
      <c r="F37" s="68"/>
      <c r="G37" s="144" t="str">
        <f>CONCATENATE(ReactionEngineering," - RxnEng")</f>
        <v>Ch En 386 - RxnEng</v>
      </c>
      <c r="H37" s="145">
        <v>3</v>
      </c>
      <c r="I37" s="68"/>
      <c r="J37" s="69"/>
      <c r="K37" s="69"/>
      <c r="L37" s="68"/>
      <c r="M37" s="69"/>
      <c r="N37" s="69"/>
      <c r="O37" s="67"/>
      <c r="P37" s="69"/>
      <c r="Q37" s="136"/>
      <c r="R37" s="67"/>
      <c r="S37" s="70"/>
      <c r="T37" s="67"/>
      <c r="U37" s="67"/>
      <c r="V37" s="67"/>
    </row>
    <row r="38" spans="1:22" x14ac:dyDescent="0.25">
      <c r="A38" s="84" t="str">
        <f>CONCATENATE(Thermo," - Thermo")</f>
        <v>Ch En 373 - Thermo</v>
      </c>
      <c r="B38" s="85">
        <v>3</v>
      </c>
      <c r="C38" s="84" t="s">
        <v>150</v>
      </c>
      <c r="D38" s="149" t="str">
        <f>CONCATENATE(CareerSkills, " - CareerSkills")</f>
        <v>Ch En 391 - CareerSkills</v>
      </c>
      <c r="E38" s="150">
        <v>1</v>
      </c>
      <c r="F38" s="68"/>
      <c r="G38" s="149" t="str">
        <f>AdvWriting</f>
        <v>Engl 316</v>
      </c>
      <c r="H38" s="150">
        <v>3</v>
      </c>
      <c r="I38" s="68"/>
      <c r="J38" s="69"/>
      <c r="K38" s="69"/>
      <c r="L38" s="68"/>
      <c r="M38" s="69"/>
      <c r="N38" s="69"/>
      <c r="O38" s="67"/>
      <c r="P38" s="69"/>
      <c r="Q38" s="136"/>
      <c r="R38" s="67"/>
      <c r="S38" s="67"/>
      <c r="T38" s="67"/>
      <c r="U38" s="67"/>
      <c r="V38" s="67"/>
    </row>
    <row r="39" spans="1:22" x14ac:dyDescent="0.25">
      <c r="A39" s="84" t="str">
        <f>CONCATENATE(Fluids," - Fluids")</f>
        <v>Ch En 374 - Fluids</v>
      </c>
      <c r="B39" s="85">
        <v>3</v>
      </c>
      <c r="C39" s="84" t="s">
        <v>151</v>
      </c>
      <c r="D39" s="149" t="str">
        <f>CONCATENATE(ElectricalEng," - ElecEng")</f>
        <v>Ec En 301 - ElecEng</v>
      </c>
      <c r="E39" s="150">
        <v>3</v>
      </c>
      <c r="F39" s="68"/>
      <c r="G39" s="147" t="str">
        <f>Lett</f>
        <v>Lett/GCA</v>
      </c>
      <c r="H39" s="148">
        <v>3</v>
      </c>
      <c r="I39" s="68"/>
      <c r="J39" s="69"/>
      <c r="K39" s="69"/>
      <c r="L39" s="68"/>
      <c r="M39" s="69"/>
      <c r="N39" s="69"/>
      <c r="O39" s="67"/>
      <c r="P39" s="69"/>
      <c r="Q39" s="136"/>
      <c r="R39" s="67"/>
      <c r="S39" s="67"/>
      <c r="T39" s="67"/>
      <c r="U39" s="67"/>
      <c r="V39" s="67"/>
    </row>
    <row r="40" spans="1:22" x14ac:dyDescent="0.25">
      <c r="A40" s="84" t="str">
        <f>CONCATENATE(HeatAndMass," - H&amp;M")</f>
        <v>Ch En 376 - H&amp;M</v>
      </c>
      <c r="B40" s="85">
        <v>3</v>
      </c>
      <c r="C40" s="84" t="s">
        <v>150</v>
      </c>
      <c r="D40" s="147" t="str">
        <f>Civilization1</f>
        <v>Civ 1</v>
      </c>
      <c r="E40" s="148">
        <v>3</v>
      </c>
      <c r="F40" s="68"/>
      <c r="G40" s="147" t="str">
        <f>RelElec1</f>
        <v>Rel Elec 1</v>
      </c>
      <c r="H40" s="148">
        <v>2</v>
      </c>
      <c r="I40" s="68"/>
      <c r="J40" s="69"/>
      <c r="K40" s="69"/>
      <c r="L40" s="68"/>
      <c r="M40" s="69"/>
      <c r="N40" s="69"/>
      <c r="O40" s="67"/>
      <c r="P40" s="69"/>
      <c r="Q40" s="136"/>
      <c r="R40" s="67"/>
      <c r="S40" s="67"/>
      <c r="T40" s="67"/>
      <c r="U40" s="67"/>
      <c r="V40" s="67"/>
    </row>
    <row r="41" spans="1:22" x14ac:dyDescent="0.25">
      <c r="A41" s="84" t="str">
        <f>CONCATENATE(Materials," - Materials")</f>
        <v>Ch En 378 - Materials</v>
      </c>
      <c r="B41" s="85">
        <v>3</v>
      </c>
      <c r="C41" s="84" t="s">
        <v>149</v>
      </c>
      <c r="D41" s="146"/>
      <c r="E41" s="146"/>
      <c r="F41" s="68"/>
      <c r="G41" s="146"/>
      <c r="H41" s="146"/>
      <c r="I41" s="68"/>
      <c r="J41" s="69"/>
      <c r="K41" s="69"/>
      <c r="L41" s="68"/>
      <c r="M41" s="69"/>
      <c r="N41" s="69"/>
      <c r="O41" s="67"/>
      <c r="P41" s="69"/>
      <c r="Q41" s="136"/>
      <c r="R41" s="67"/>
      <c r="S41" s="67"/>
      <c r="T41" s="67"/>
      <c r="U41" s="67"/>
      <c r="V41" s="67"/>
    </row>
    <row r="42" spans="1:22" x14ac:dyDescent="0.25">
      <c r="A42" s="84" t="str">
        <f>CONCATENATE(ReactionEngineering," - RxnEng")</f>
        <v>Ch En 386 - RxnEng</v>
      </c>
      <c r="B42" s="85">
        <v>3</v>
      </c>
      <c r="C42" s="84" t="s">
        <v>150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36"/>
      <c r="R42" s="67"/>
      <c r="S42" s="67"/>
      <c r="T42" s="67"/>
      <c r="U42" s="67"/>
      <c r="V42" s="67"/>
    </row>
    <row r="43" spans="1:22" x14ac:dyDescent="0.25">
      <c r="A43" s="84" t="str">
        <f>CONCATENATE(CareerSkills, " - CareerSkills")</f>
        <v>Ch En 391 - CareerSkills</v>
      </c>
      <c r="B43" s="85">
        <v>1</v>
      </c>
      <c r="C43" s="84" t="s">
        <v>151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36"/>
      <c r="R43" s="67"/>
      <c r="S43" s="67"/>
      <c r="T43" s="67"/>
      <c r="U43" s="67"/>
      <c r="V43" s="67"/>
    </row>
    <row r="44" spans="1:22" x14ac:dyDescent="0.25">
      <c r="A44" s="84" t="str">
        <f>CONCATENATE(Control," - Control")</f>
        <v>Ch En 436 - Control</v>
      </c>
      <c r="B44" s="85">
        <v>3</v>
      </c>
      <c r="C44" s="84" t="s">
        <v>148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36"/>
      <c r="R44" s="67"/>
      <c r="S44" s="67"/>
      <c r="T44" s="67"/>
      <c r="U44" s="67"/>
      <c r="V44" s="67"/>
    </row>
    <row r="45" spans="1:22" x14ac:dyDescent="0.25">
      <c r="A45" s="84" t="str">
        <f>CONCATENATE(PlantDesign," - PlantDesign")</f>
        <v>Ch En 451 - PlantDesign</v>
      </c>
      <c r="B45" s="85">
        <v>4</v>
      </c>
      <c r="C45" s="84" t="s">
        <v>150</v>
      </c>
      <c r="D45" s="89" t="s">
        <v>143</v>
      </c>
      <c r="E45" s="90">
        <f>SUM(E35:E44)</f>
        <v>16</v>
      </c>
      <c r="F45" s="68"/>
      <c r="G45" s="89" t="s">
        <v>143</v>
      </c>
      <c r="H45" s="90">
        <f>SUM(H35:H44)</f>
        <v>17</v>
      </c>
      <c r="I45" s="68"/>
      <c r="J45" s="89" t="s">
        <v>143</v>
      </c>
      <c r="K45" s="90">
        <f>SUM(K35:K44)</f>
        <v>0</v>
      </c>
      <c r="L45" s="68"/>
      <c r="M45" s="89" t="s">
        <v>143</v>
      </c>
      <c r="N45" s="90">
        <f>SUM(N35:N44)</f>
        <v>0</v>
      </c>
      <c r="O45" s="67"/>
      <c r="P45" s="69"/>
      <c r="Q45" s="136"/>
      <c r="R45" s="67"/>
      <c r="S45" s="67"/>
      <c r="T45" s="67"/>
      <c r="U45" s="67"/>
      <c r="V45" s="67"/>
    </row>
    <row r="46" spans="1:22" x14ac:dyDescent="0.25">
      <c r="A46" s="84" t="str">
        <f>CONCATENATE(UOLab1," - UOLab1")</f>
        <v>Ch En 475 - UOLab1</v>
      </c>
      <c r="B46" s="85">
        <v>2</v>
      </c>
      <c r="C46" s="84" t="s">
        <v>157</v>
      </c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7"/>
      <c r="P46" s="69"/>
      <c r="Q46" s="136"/>
      <c r="R46" s="67"/>
      <c r="S46" s="67"/>
      <c r="T46" s="67"/>
      <c r="U46" s="67"/>
      <c r="V46" s="67"/>
    </row>
    <row r="47" spans="1:22" x14ac:dyDescent="0.25">
      <c r="A47" s="84" t="str">
        <f>CONCATENATE(Separations," - Separations")</f>
        <v>Ch En 476 - Separations</v>
      </c>
      <c r="B47" s="85">
        <v>3</v>
      </c>
      <c r="C47" s="84" t="s">
        <v>148</v>
      </c>
      <c r="D47" s="185" t="s">
        <v>206</v>
      </c>
      <c r="E47" s="186"/>
      <c r="F47" s="68"/>
      <c r="G47" s="185" t="s">
        <v>207</v>
      </c>
      <c r="H47" s="186"/>
      <c r="I47" s="68"/>
      <c r="J47" s="185" t="s">
        <v>281</v>
      </c>
      <c r="K47" s="186"/>
      <c r="L47" s="68"/>
      <c r="M47" s="185" t="s">
        <v>282</v>
      </c>
      <c r="N47" s="186"/>
      <c r="O47" s="67"/>
      <c r="P47" s="69"/>
      <c r="Q47" s="136"/>
      <c r="R47" s="67"/>
      <c r="S47" s="67"/>
      <c r="T47" s="67"/>
      <c r="U47" s="67"/>
      <c r="V47" s="67"/>
    </row>
    <row r="48" spans="1:22" x14ac:dyDescent="0.25">
      <c r="A48" s="84" t="str">
        <f>CONCATENATE(UOLab2," - UOLab2")</f>
        <v>Ch En 477 - UOLab2</v>
      </c>
      <c r="B48" s="85">
        <v>2</v>
      </c>
      <c r="C48" s="84" t="s">
        <v>157</v>
      </c>
      <c r="D48" s="144" t="str">
        <f>CONCATENATE(Materials," - Materials")</f>
        <v>Ch En 378 - Materials</v>
      </c>
      <c r="E48" s="145">
        <v>3</v>
      </c>
      <c r="F48" s="68"/>
      <c r="G48" s="144" t="str">
        <f>CONCATENATE(PlantDesign," - PlantDesign")</f>
        <v>Ch En 451 - PlantDesign</v>
      </c>
      <c r="H48" s="145">
        <v>4</v>
      </c>
      <c r="I48" s="68"/>
      <c r="J48" s="69"/>
      <c r="K48" s="69"/>
      <c r="L48" s="68"/>
      <c r="M48" s="69"/>
      <c r="N48" s="69"/>
      <c r="O48" s="67"/>
      <c r="P48" s="69"/>
      <c r="Q48" s="136"/>
      <c r="R48" s="67"/>
      <c r="S48" s="67"/>
      <c r="T48" s="67"/>
      <c r="U48" s="67"/>
      <c r="V48" s="67"/>
    </row>
    <row r="49" spans="1:22" x14ac:dyDescent="0.25">
      <c r="A49" s="84" t="s">
        <v>147</v>
      </c>
      <c r="B49" s="85">
        <v>4</v>
      </c>
      <c r="C49" s="86"/>
      <c r="D49" s="144" t="str">
        <f>CONCATENATE(Control," - Control")</f>
        <v>Ch En 436 - Control</v>
      </c>
      <c r="E49" s="145">
        <v>3</v>
      </c>
      <c r="F49" s="68"/>
      <c r="G49" s="144" t="str">
        <f>CONCATENATE(UOLab2," - UOLab2")</f>
        <v>Ch En 477 - UOLab2</v>
      </c>
      <c r="H49" s="145">
        <v>2</v>
      </c>
      <c r="I49" s="68"/>
      <c r="J49" s="69"/>
      <c r="K49" s="69"/>
      <c r="L49" s="68"/>
      <c r="M49" s="69"/>
      <c r="N49" s="69"/>
      <c r="O49" s="67"/>
      <c r="P49" s="69"/>
      <c r="Q49" s="136"/>
      <c r="R49" s="67"/>
      <c r="S49" s="67"/>
      <c r="T49" s="67"/>
      <c r="U49" s="67"/>
      <c r="V49" s="67"/>
    </row>
    <row r="50" spans="1:22" x14ac:dyDescent="0.25">
      <c r="A50" s="84" t="s">
        <v>146</v>
      </c>
      <c r="B50" s="85">
        <v>3</v>
      </c>
      <c r="C50" s="86"/>
      <c r="D50" s="144" t="str">
        <f>CONCATENATE(UOLab1," - UOLab1")</f>
        <v>Ch En 475 - UOLab1</v>
      </c>
      <c r="E50" s="145">
        <v>2</v>
      </c>
      <c r="F50" s="68"/>
      <c r="G50" s="144" t="s">
        <v>146</v>
      </c>
      <c r="H50" s="145">
        <v>3</v>
      </c>
      <c r="I50" s="68"/>
      <c r="J50" s="69"/>
      <c r="K50" s="69"/>
      <c r="L50" s="68"/>
      <c r="M50" s="69"/>
      <c r="N50" s="69"/>
      <c r="O50" s="67"/>
      <c r="P50" s="69"/>
      <c r="Q50" s="136"/>
      <c r="R50" s="67"/>
      <c r="S50" s="67"/>
      <c r="T50" s="67"/>
      <c r="U50" s="67"/>
      <c r="V50" s="67"/>
    </row>
    <row r="51" spans="1:22" x14ac:dyDescent="0.25">
      <c r="A51" s="84" t="s">
        <v>146</v>
      </c>
      <c r="B51" s="85">
        <v>3</v>
      </c>
      <c r="C51" s="86"/>
      <c r="D51" s="144" t="str">
        <f>CONCATENATE(Separations," - Separations")</f>
        <v>Ch En 476 - Separations</v>
      </c>
      <c r="E51" s="145">
        <v>3</v>
      </c>
      <c r="F51" s="68"/>
      <c r="G51" s="144" t="s">
        <v>146</v>
      </c>
      <c r="H51" s="145">
        <v>3</v>
      </c>
      <c r="I51" s="68"/>
      <c r="J51" s="69"/>
      <c r="K51" s="69"/>
      <c r="L51" s="68"/>
      <c r="M51" s="69"/>
      <c r="N51" s="69"/>
      <c r="O51" s="67"/>
      <c r="P51" s="69"/>
      <c r="Q51" s="136"/>
      <c r="R51" s="67"/>
      <c r="S51" s="67"/>
      <c r="T51" s="67"/>
      <c r="U51" s="67"/>
      <c r="V51" s="67"/>
    </row>
    <row r="52" spans="1:22" x14ac:dyDescent="0.25">
      <c r="A52" s="82" t="s">
        <v>145</v>
      </c>
      <c r="B52" s="87"/>
      <c r="C52" s="88"/>
      <c r="D52" s="144" t="s">
        <v>147</v>
      </c>
      <c r="E52" s="145">
        <v>4</v>
      </c>
      <c r="F52" s="68"/>
      <c r="G52" s="147" t="str">
        <f>RelElec3</f>
        <v>Rel Elec 3</v>
      </c>
      <c r="H52" s="148">
        <v>2</v>
      </c>
      <c r="I52" s="68"/>
      <c r="J52" s="69"/>
      <c r="K52" s="69"/>
      <c r="L52" s="68"/>
      <c r="M52" s="69"/>
      <c r="N52" s="69"/>
      <c r="O52" s="67"/>
      <c r="P52" s="69"/>
      <c r="Q52" s="136"/>
      <c r="R52" s="67"/>
      <c r="S52" s="67"/>
      <c r="T52" s="67"/>
      <c r="U52" s="67"/>
      <c r="V52" s="67"/>
    </row>
    <row r="53" spans="1:22" x14ac:dyDescent="0.25">
      <c r="A53" s="84" t="str">
        <f>EternalFamily</f>
        <v>Eter Fam</v>
      </c>
      <c r="B53" s="85">
        <v>2</v>
      </c>
      <c r="C53" s="86"/>
      <c r="D53" s="147" t="str">
        <f>RelElec2</f>
        <v>Rel Elec 2</v>
      </c>
      <c r="E53" s="148">
        <v>2</v>
      </c>
      <c r="F53" s="68"/>
      <c r="G53" s="147" t="str">
        <f>Civilization2Art</f>
        <v>Civ 2/Art</v>
      </c>
      <c r="H53" s="148">
        <v>3</v>
      </c>
      <c r="I53" s="68"/>
      <c r="J53" s="69"/>
      <c r="K53" s="69"/>
      <c r="L53" s="68"/>
      <c r="M53" s="69"/>
      <c r="N53" s="69"/>
      <c r="O53" s="67"/>
      <c r="P53" s="69"/>
      <c r="Q53" s="136"/>
      <c r="R53" s="67"/>
      <c r="S53" s="67"/>
      <c r="T53" s="67"/>
      <c r="U53" s="67"/>
      <c r="V53" s="67"/>
    </row>
    <row r="54" spans="1:22" x14ac:dyDescent="0.25">
      <c r="A54" s="84" t="str">
        <f>FoundationsOfRestoration</f>
        <v>Restoration</v>
      </c>
      <c r="B54" s="85">
        <v>2</v>
      </c>
      <c r="C54" s="85"/>
      <c r="D54" s="146"/>
      <c r="E54" s="146"/>
      <c r="F54" s="68"/>
      <c r="G54" s="146"/>
      <c r="H54" s="146"/>
      <c r="I54" s="68"/>
      <c r="J54" s="69"/>
      <c r="K54" s="69"/>
      <c r="L54" s="68"/>
      <c r="M54" s="69"/>
      <c r="N54" s="69"/>
      <c r="O54" s="67"/>
      <c r="P54" s="69"/>
      <c r="Q54" s="136"/>
      <c r="R54" s="67"/>
      <c r="S54" s="67"/>
      <c r="T54" s="67"/>
      <c r="U54" s="67"/>
      <c r="V54" s="67"/>
    </row>
    <row r="55" spans="1:22" x14ac:dyDescent="0.25">
      <c r="A55" s="84" t="str">
        <f>JesusChristEverlastingGospel</f>
        <v>ChristGosp</v>
      </c>
      <c r="B55" s="85">
        <v>2</v>
      </c>
      <c r="C55" s="85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36"/>
      <c r="R55" s="67"/>
      <c r="S55" s="67"/>
      <c r="T55" s="67"/>
      <c r="U55" s="67"/>
      <c r="V55" s="67"/>
    </row>
    <row r="56" spans="1:22" x14ac:dyDescent="0.25">
      <c r="A56" s="84" t="str">
        <f>TeachingsDoctrinesBofM</f>
        <v>B of M</v>
      </c>
      <c r="B56" s="85">
        <v>2</v>
      </c>
      <c r="C56" s="85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36"/>
      <c r="R56" s="67"/>
      <c r="S56" s="67"/>
      <c r="T56" s="67"/>
      <c r="U56" s="67"/>
      <c r="V56" s="67"/>
    </row>
    <row r="57" spans="1:22" x14ac:dyDescent="0.25">
      <c r="A57" s="84" t="str">
        <f>RelElec1</f>
        <v>Rel Elec 1</v>
      </c>
      <c r="B57" s="85">
        <v>2</v>
      </c>
      <c r="C57" s="85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36"/>
      <c r="R57" s="67"/>
      <c r="S57" s="67"/>
      <c r="T57" s="67"/>
      <c r="U57" s="67"/>
      <c r="V57" s="67"/>
    </row>
    <row r="58" spans="1:22" x14ac:dyDescent="0.25">
      <c r="A58" s="84" t="str">
        <f>RelElec2</f>
        <v>Rel Elec 2</v>
      </c>
      <c r="B58" s="85">
        <v>2</v>
      </c>
      <c r="C58" s="85"/>
      <c r="D58" s="89" t="s">
        <v>143</v>
      </c>
      <c r="E58" s="90">
        <f>SUM(E48:E57)</f>
        <v>17</v>
      </c>
      <c r="F58" s="68"/>
      <c r="G58" s="89" t="s">
        <v>143</v>
      </c>
      <c r="H58" s="90">
        <f>SUM(H48:H57)</f>
        <v>17</v>
      </c>
      <c r="I58" s="68"/>
      <c r="J58" s="89" t="s">
        <v>143</v>
      </c>
      <c r="K58" s="90">
        <f>SUM(K48:K57)</f>
        <v>0</v>
      </c>
      <c r="L58" s="68"/>
      <c r="M58" s="89" t="s">
        <v>143</v>
      </c>
      <c r="N58" s="90">
        <f>SUM(N48:N57)</f>
        <v>0</v>
      </c>
      <c r="O58" s="67"/>
      <c r="P58" s="69"/>
      <c r="Q58" s="136"/>
      <c r="R58" s="67"/>
      <c r="S58" s="67"/>
      <c r="T58" s="67"/>
      <c r="U58" s="67"/>
      <c r="V58" s="67"/>
    </row>
    <row r="59" spans="1:22" x14ac:dyDescent="0.25">
      <c r="A59" s="84" t="str">
        <f>RelElec3</f>
        <v>Rel Elec 3</v>
      </c>
      <c r="B59" s="85">
        <v>2</v>
      </c>
      <c r="C59" s="85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7"/>
      <c r="P59" s="69"/>
      <c r="Q59" s="136"/>
      <c r="R59" s="67"/>
      <c r="S59" s="67"/>
      <c r="T59" s="67"/>
      <c r="U59" s="67"/>
      <c r="V59" s="67"/>
    </row>
    <row r="60" spans="1:22" x14ac:dyDescent="0.25">
      <c r="A60" s="82" t="s">
        <v>144</v>
      </c>
      <c r="B60" s="87"/>
      <c r="C60" s="88"/>
      <c r="D60" s="185" t="s">
        <v>286</v>
      </c>
      <c r="E60" s="186"/>
      <c r="F60" s="68"/>
      <c r="G60" s="185" t="s">
        <v>285</v>
      </c>
      <c r="H60" s="186"/>
      <c r="I60" s="68"/>
      <c r="J60" s="185" t="s">
        <v>283</v>
      </c>
      <c r="K60" s="186"/>
      <c r="L60" s="68"/>
      <c r="M60" s="185" t="s">
        <v>284</v>
      </c>
      <c r="N60" s="186"/>
      <c r="O60" s="67"/>
      <c r="P60" s="69"/>
      <c r="Q60" s="136"/>
      <c r="R60" s="67"/>
      <c r="S60" s="67"/>
      <c r="T60" s="67"/>
      <c r="U60" s="67"/>
      <c r="V60" s="67"/>
    </row>
    <row r="61" spans="1:22" x14ac:dyDescent="0.25">
      <c r="A61" s="84" t="str">
        <f>Writing</f>
        <v>Wrtg 150</v>
      </c>
      <c r="B61" s="85">
        <v>3</v>
      </c>
      <c r="C61" s="85"/>
      <c r="D61" s="69"/>
      <c r="E61" s="69"/>
      <c r="F61" s="68"/>
      <c r="G61" s="69"/>
      <c r="H61" s="69"/>
      <c r="I61" s="68"/>
      <c r="J61" s="69"/>
      <c r="K61" s="69"/>
      <c r="L61" s="68"/>
      <c r="M61" s="69"/>
      <c r="N61" s="69"/>
      <c r="O61" s="67"/>
      <c r="P61" s="69"/>
      <c r="Q61" s="136"/>
      <c r="R61" s="67"/>
      <c r="S61" s="67"/>
      <c r="T61" s="67"/>
      <c r="U61" s="67"/>
      <c r="V61" s="67"/>
    </row>
    <row r="62" spans="1:22" x14ac:dyDescent="0.25">
      <c r="A62" s="84" t="str">
        <f>AdvWriting</f>
        <v>Engl 316</v>
      </c>
      <c r="B62" s="85">
        <v>3</v>
      </c>
      <c r="C62" s="85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36"/>
      <c r="R62" s="67"/>
      <c r="S62" s="67"/>
      <c r="T62" s="67"/>
      <c r="U62" s="67"/>
      <c r="V62" s="67"/>
    </row>
    <row r="63" spans="1:22" x14ac:dyDescent="0.25">
      <c r="A63" s="84" t="str">
        <f>AmerHer</f>
        <v>A Htg 100</v>
      </c>
      <c r="B63" s="85">
        <v>3</v>
      </c>
      <c r="C63" s="85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36"/>
      <c r="R63" s="67"/>
      <c r="S63" s="67"/>
      <c r="T63" s="67"/>
      <c r="U63" s="67"/>
      <c r="V63" s="67"/>
    </row>
    <row r="64" spans="1:22" x14ac:dyDescent="0.25">
      <c r="A64" s="84" t="str">
        <f>Civilization1</f>
        <v>Civ 1</v>
      </c>
      <c r="B64" s="85">
        <v>3</v>
      </c>
      <c r="C64" s="85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36"/>
      <c r="R64" s="67"/>
      <c r="S64" s="67"/>
      <c r="T64" s="67"/>
      <c r="U64" s="67"/>
      <c r="V64" s="67"/>
    </row>
    <row r="65" spans="1:22" x14ac:dyDescent="0.25">
      <c r="A65" s="84" t="str">
        <f>CONCATENATE(Civilization2Art, "**")</f>
        <v>Civ 2/Art**</v>
      </c>
      <c r="B65" s="85">
        <v>3</v>
      </c>
      <c r="C65" s="85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36"/>
      <c r="R65" s="67"/>
      <c r="S65" s="67"/>
      <c r="T65" s="67"/>
      <c r="U65" s="67"/>
      <c r="V65" s="67"/>
    </row>
    <row r="66" spans="1:22" x14ac:dyDescent="0.25">
      <c r="A66" s="84" t="str">
        <f>CONCATENATE(Lett,"**")</f>
        <v>Lett/GCA**</v>
      </c>
      <c r="B66" s="85">
        <v>3</v>
      </c>
      <c r="C66" s="85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36"/>
      <c r="R66" s="67"/>
      <c r="S66" s="67"/>
      <c r="T66" s="67"/>
      <c r="U66" s="67"/>
      <c r="V66" s="67"/>
    </row>
    <row r="67" spans="1:22" x14ac:dyDescent="0.25">
      <c r="A67" s="84"/>
      <c r="B67" s="85"/>
      <c r="C67" s="85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36"/>
      <c r="R67" s="67"/>
      <c r="S67" s="67"/>
      <c r="T67" s="67"/>
      <c r="U67" s="67"/>
      <c r="V67" s="67"/>
    </row>
    <row r="68" spans="1:22" x14ac:dyDescent="0.25">
      <c r="A68" s="189" t="s">
        <v>272</v>
      </c>
      <c r="B68" s="189"/>
      <c r="C68" s="190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36"/>
      <c r="R68" s="67"/>
      <c r="S68" s="67"/>
      <c r="T68" s="67"/>
      <c r="U68" s="67"/>
      <c r="V68" s="67"/>
    </row>
    <row r="69" spans="1:22" ht="15.75" customHeight="1" x14ac:dyDescent="0.25">
      <c r="A69" s="189" t="s">
        <v>261</v>
      </c>
      <c r="B69" s="189"/>
      <c r="C69" s="19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36"/>
      <c r="R69" s="67"/>
      <c r="S69" s="67"/>
      <c r="T69" s="67"/>
      <c r="U69" s="67"/>
      <c r="V69" s="67"/>
    </row>
    <row r="70" spans="1:22" ht="15.75" customHeight="1" x14ac:dyDescent="0.25">
      <c r="A70" s="189"/>
      <c r="B70" s="189"/>
      <c r="C70" s="19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36"/>
      <c r="R70" s="67"/>
      <c r="S70" s="67"/>
      <c r="T70" s="67"/>
      <c r="U70" s="67"/>
      <c r="V70" s="67"/>
    </row>
    <row r="71" spans="1:22" x14ac:dyDescent="0.25">
      <c r="A71" s="161" t="s">
        <v>268</v>
      </c>
      <c r="B71" s="162"/>
      <c r="C71" s="86"/>
      <c r="D71" s="89" t="s">
        <v>143</v>
      </c>
      <c r="E71" s="90">
        <f>SUM(E61:E70)</f>
        <v>0</v>
      </c>
      <c r="F71" s="68"/>
      <c r="G71" s="89" t="s">
        <v>143</v>
      </c>
      <c r="H71" s="90">
        <f>SUM(H61:H70)</f>
        <v>0</v>
      </c>
      <c r="I71" s="68"/>
      <c r="J71" s="89" t="s">
        <v>143</v>
      </c>
      <c r="K71" s="90">
        <f>SUM(K61:K70)</f>
        <v>0</v>
      </c>
      <c r="L71" s="68"/>
      <c r="M71" s="89" t="s">
        <v>143</v>
      </c>
      <c r="N71" s="90">
        <f>SUM(N61:N70)</f>
        <v>0</v>
      </c>
      <c r="O71" s="67"/>
      <c r="P71" s="89" t="s">
        <v>143</v>
      </c>
      <c r="Q71" s="137">
        <f>SUM(Q9:Q70)</f>
        <v>0</v>
      </c>
      <c r="R71" s="67"/>
      <c r="S71" s="67"/>
      <c r="T71" s="67"/>
      <c r="U71" s="67"/>
      <c r="V71" s="67"/>
    </row>
    <row r="72" spans="1:22" x14ac:dyDescent="0.25">
      <c r="A72" s="66"/>
      <c r="B72" s="66"/>
      <c r="C72" s="65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67"/>
      <c r="S72" s="67"/>
      <c r="T72" s="67"/>
      <c r="U72" s="67"/>
      <c r="V72" s="67"/>
    </row>
    <row r="73" spans="1:22" x14ac:dyDescent="0.25"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ht="15.75" customHeight="1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ht="15.75" customHeight="1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68:C68"/>
    <mergeCell ref="A69:C70"/>
    <mergeCell ref="D8:E8"/>
    <mergeCell ref="G8:H8"/>
    <mergeCell ref="A1:C1"/>
    <mergeCell ref="D1:F1"/>
    <mergeCell ref="G1:J1"/>
    <mergeCell ref="J8:K8"/>
    <mergeCell ref="K1:Q1"/>
    <mergeCell ref="B2:Q2"/>
    <mergeCell ref="B3:Q3"/>
    <mergeCell ref="B4:Q4"/>
    <mergeCell ref="B5:Q5"/>
    <mergeCell ref="B6:Q6"/>
    <mergeCell ref="M60:N60"/>
    <mergeCell ref="P8:Q8"/>
    <mergeCell ref="D34:E34"/>
    <mergeCell ref="G34:H34"/>
    <mergeCell ref="J34:K34"/>
    <mergeCell ref="M34:N34"/>
    <mergeCell ref="D21:E21"/>
    <mergeCell ref="G21:H21"/>
    <mergeCell ref="J21:K21"/>
    <mergeCell ref="M21:N21"/>
    <mergeCell ref="A2:A6"/>
    <mergeCell ref="D60:E60"/>
    <mergeCell ref="G60:H60"/>
    <mergeCell ref="J60:K60"/>
    <mergeCell ref="M8:N8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4"/>
  <sheetViews>
    <sheetView showRowColHeaders="0" zoomScaleNormal="100" workbookViewId="0">
      <selection activeCell="A133" sqref="A133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9.7109375" style="62" bestFit="1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91" t="s">
        <v>91</v>
      </c>
      <c r="B1" s="191"/>
      <c r="C1" s="191"/>
      <c r="D1" s="192" t="str">
        <f>catyear</f>
        <v>2017-2018</v>
      </c>
      <c r="E1" s="192"/>
      <c r="F1" s="192"/>
      <c r="G1" s="193" t="s">
        <v>39</v>
      </c>
      <c r="H1" s="194"/>
      <c r="I1" s="194"/>
      <c r="J1" s="194"/>
      <c r="K1" s="187"/>
      <c r="L1" s="187"/>
      <c r="M1" s="187"/>
      <c r="N1" s="187"/>
      <c r="O1" s="187"/>
      <c r="P1" s="187"/>
      <c r="Q1" s="187"/>
      <c r="R1" s="67"/>
      <c r="S1" s="67"/>
      <c r="T1" s="67"/>
      <c r="U1" s="67"/>
      <c r="V1" s="67"/>
    </row>
    <row r="2" spans="1:22" s="63" customFormat="1" ht="15.75" customHeight="1" x14ac:dyDescent="0.2">
      <c r="A2" s="195" t="s">
        <v>38</v>
      </c>
      <c r="B2" s="188" t="s">
        <v>170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68"/>
      <c r="S2" s="68"/>
      <c r="T2" s="68"/>
      <c r="U2" s="68"/>
      <c r="V2" s="68"/>
    </row>
    <row r="3" spans="1:22" s="63" customFormat="1" ht="15.75" customHeight="1" x14ac:dyDescent="0.2">
      <c r="A3" s="195"/>
      <c r="B3" s="188" t="s">
        <v>37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68"/>
      <c r="S3" s="68"/>
      <c r="T3" s="68"/>
      <c r="U3" s="68"/>
      <c r="V3" s="68"/>
    </row>
    <row r="4" spans="1:22" s="63" customFormat="1" ht="15.75" customHeight="1" x14ac:dyDescent="0.2">
      <c r="A4" s="195"/>
      <c r="B4" s="188" t="s">
        <v>168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68"/>
      <c r="S4" s="68"/>
      <c r="T4" s="68"/>
      <c r="U4" s="68"/>
      <c r="V4" s="68"/>
    </row>
    <row r="5" spans="1:22" s="63" customFormat="1" ht="15.75" customHeight="1" x14ac:dyDescent="0.2">
      <c r="A5" s="195"/>
      <c r="B5" s="188" t="s">
        <v>169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68"/>
      <c r="S5" s="68"/>
      <c r="T5" s="68"/>
      <c r="U5" s="68"/>
      <c r="V5" s="68"/>
    </row>
    <row r="6" spans="1:22" s="63" customFormat="1" ht="15.75" customHeight="1" x14ac:dyDescent="0.2">
      <c r="A6" s="195"/>
      <c r="B6" s="188" t="s">
        <v>277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68"/>
      <c r="S6" s="68"/>
      <c r="T6" s="68"/>
      <c r="U6" s="68"/>
      <c r="V6" s="68"/>
    </row>
    <row r="7" spans="1:22" s="63" customFormat="1" ht="15.75" customHeight="1" x14ac:dyDescent="0.25">
      <c r="A7" s="79" t="s">
        <v>162</v>
      </c>
      <c r="B7" s="80" t="s">
        <v>161</v>
      </c>
      <c r="C7" s="81" t="s">
        <v>160</v>
      </c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68"/>
      <c r="S7" s="68"/>
      <c r="T7" s="68"/>
      <c r="U7" s="68"/>
      <c r="V7" s="68"/>
    </row>
    <row r="8" spans="1:22" x14ac:dyDescent="0.25">
      <c r="A8" s="82" t="s">
        <v>159</v>
      </c>
      <c r="B8" s="82"/>
      <c r="C8" s="83"/>
      <c r="D8" s="185" t="s">
        <v>200</v>
      </c>
      <c r="E8" s="186"/>
      <c r="F8" s="68"/>
      <c r="G8" s="185" t="s">
        <v>201</v>
      </c>
      <c r="H8" s="186"/>
      <c r="I8" s="68"/>
      <c r="J8" s="185" t="s">
        <v>210</v>
      </c>
      <c r="K8" s="186"/>
      <c r="L8" s="68"/>
      <c r="M8" s="185" t="s">
        <v>211</v>
      </c>
      <c r="N8" s="186"/>
      <c r="O8" s="67"/>
      <c r="P8" s="185" t="s">
        <v>158</v>
      </c>
      <c r="Q8" s="186"/>
      <c r="R8" s="67"/>
      <c r="S8" s="67"/>
      <c r="T8" s="67"/>
      <c r="U8" s="67"/>
      <c r="V8" s="67"/>
    </row>
    <row r="9" spans="1:22" x14ac:dyDescent="0.25">
      <c r="A9" s="84" t="str">
        <f>CONCATENATE(Calculus1, " - Calc1")</f>
        <v>Math 112 - Calc1</v>
      </c>
      <c r="B9" s="85">
        <v>4</v>
      </c>
      <c r="C9" s="84" t="s">
        <v>152</v>
      </c>
      <c r="D9" s="144" t="str">
        <f>CONCATENATE(IntroToChE," - ChEIntro")</f>
        <v>Ch En 170 - ChEIntro</v>
      </c>
      <c r="E9" s="145">
        <v>2</v>
      </c>
      <c r="F9" s="68"/>
      <c r="G9" s="144" t="str">
        <f>CONCATENATE(FreshmanSeminar," - FreshSem")</f>
        <v>Ch En 191 - FreshSem</v>
      </c>
      <c r="H9" s="145">
        <v>0.5</v>
      </c>
      <c r="I9" s="68"/>
      <c r="J9" s="147" t="str">
        <f>CONCATENATE(Econ," - Econ")</f>
        <v>Econ 110 - Econ</v>
      </c>
      <c r="K9" s="148">
        <v>3</v>
      </c>
      <c r="L9" s="68"/>
      <c r="M9" s="69"/>
      <c r="N9" s="69"/>
      <c r="O9" s="67"/>
      <c r="P9" s="69"/>
      <c r="Q9" s="135"/>
      <c r="R9" s="67"/>
      <c r="S9" s="67"/>
      <c r="T9" s="67"/>
      <c r="U9" s="67"/>
      <c r="V9" s="67"/>
    </row>
    <row r="10" spans="1:22" x14ac:dyDescent="0.25">
      <c r="A10" s="84" t="str">
        <f>CONCATENATE(Calculus2, " - Calc2")</f>
        <v>Math 113 - Calc2</v>
      </c>
      <c r="B10" s="85">
        <v>4</v>
      </c>
      <c r="C10" s="84" t="s">
        <v>152</v>
      </c>
      <c r="D10" s="144" t="str">
        <f>CONCATENATE(Calculus1, " - Calc1")</f>
        <v>Math 112 - Calc1</v>
      </c>
      <c r="E10" s="145">
        <v>4</v>
      </c>
      <c r="F10" s="68"/>
      <c r="G10" s="144" t="str">
        <f>CONCATENATE(Calculus2, " - Calc2")</f>
        <v>Math 113 - Calc2</v>
      </c>
      <c r="H10" s="145">
        <v>4</v>
      </c>
      <c r="I10" s="68"/>
      <c r="J10" s="147" t="str">
        <f>Civilization1</f>
        <v>Civ 1</v>
      </c>
      <c r="K10" s="148">
        <v>3</v>
      </c>
      <c r="L10" s="68"/>
      <c r="M10" s="69"/>
      <c r="N10" s="69"/>
      <c r="O10" s="67"/>
      <c r="P10" s="69"/>
      <c r="Q10" s="136"/>
      <c r="R10" s="67"/>
      <c r="S10" s="67"/>
      <c r="T10" s="67"/>
      <c r="U10" s="67"/>
      <c r="V10" s="67"/>
    </row>
    <row r="11" spans="1:22" x14ac:dyDescent="0.25">
      <c r="A11" s="84" t="str">
        <f>CONCATENATE(EngineeringMath1, " - EngMath1")</f>
        <v>Math 302 - EngMath1</v>
      </c>
      <c r="B11" s="85">
        <v>4</v>
      </c>
      <c r="C11" s="84" t="s">
        <v>151</v>
      </c>
      <c r="D11" s="144" t="str">
        <f>CONCATENATE(Chem1, " - Chem1")</f>
        <v>Chem 111 - Chem1</v>
      </c>
      <c r="E11" s="145">
        <v>4</v>
      </c>
      <c r="F11" s="68"/>
      <c r="G11" s="144" t="str">
        <f>CONCATENATE(Chem2, " - Chem2")</f>
        <v>Chem 112 - Chem2</v>
      </c>
      <c r="H11" s="145">
        <v>3</v>
      </c>
      <c r="I11" s="68"/>
      <c r="J11" s="69"/>
      <c r="K11" s="69"/>
      <c r="L11" s="68"/>
      <c r="M11" s="69"/>
      <c r="N11" s="69"/>
      <c r="O11" s="67"/>
      <c r="P11" s="69"/>
      <c r="Q11" s="136"/>
      <c r="R11" s="67"/>
      <c r="S11" s="67"/>
      <c r="T11" s="67"/>
      <c r="U11" s="67"/>
      <c r="V11" s="67"/>
    </row>
    <row r="12" spans="1:22" x14ac:dyDescent="0.25">
      <c r="A12" s="84" t="str">
        <f>CONCATENATE(EngineeringMath2, " - EngMath2")</f>
        <v>Math 303 - EngMath2</v>
      </c>
      <c r="B12" s="85">
        <v>4</v>
      </c>
      <c r="C12" s="84" t="s">
        <v>151</v>
      </c>
      <c r="D12" s="149" t="str">
        <f>Writing</f>
        <v>Wrtg 150</v>
      </c>
      <c r="E12" s="150">
        <v>3</v>
      </c>
      <c r="F12" s="68"/>
      <c r="G12" s="149" t="str">
        <f>CONCATENATE(Physics1, " - Physics1")</f>
        <v>Phscs 121 - Physics1</v>
      </c>
      <c r="H12" s="150">
        <v>3</v>
      </c>
      <c r="I12" s="68"/>
      <c r="J12" s="69"/>
      <c r="K12" s="69"/>
      <c r="L12" s="68"/>
      <c r="M12" s="69"/>
      <c r="N12" s="69"/>
      <c r="O12" s="67"/>
      <c r="P12" s="69"/>
      <c r="Q12" s="136"/>
      <c r="R12" s="67"/>
      <c r="S12" s="67"/>
      <c r="T12" s="67"/>
      <c r="U12" s="67"/>
      <c r="V12" s="67"/>
    </row>
    <row r="13" spans="1:22" x14ac:dyDescent="0.25">
      <c r="A13" s="84" t="str">
        <f>CONCATENATE(Stats, " - Stats")</f>
        <v>Stat 201 - Stats</v>
      </c>
      <c r="B13" s="85">
        <v>3</v>
      </c>
      <c r="C13" s="84" t="s">
        <v>232</v>
      </c>
      <c r="D13" s="147" t="str">
        <f>EternalFamily</f>
        <v>Eter Fam</v>
      </c>
      <c r="E13" s="148">
        <v>2</v>
      </c>
      <c r="F13" s="68"/>
      <c r="G13" s="147" t="str">
        <f>FoundationsOfRestoration</f>
        <v>Restoration</v>
      </c>
      <c r="H13" s="148">
        <v>2</v>
      </c>
      <c r="I13" s="68"/>
      <c r="J13" s="69"/>
      <c r="K13" s="69"/>
      <c r="L13" s="68"/>
      <c r="M13" s="69"/>
      <c r="N13" s="69"/>
      <c r="O13" s="67"/>
      <c r="P13" s="69"/>
      <c r="Q13" s="136"/>
      <c r="R13" s="67"/>
      <c r="S13" s="67"/>
      <c r="T13" s="67"/>
      <c r="U13" s="67"/>
      <c r="V13" s="67"/>
    </row>
    <row r="14" spans="1:22" x14ac:dyDescent="0.25">
      <c r="A14" s="84" t="str">
        <f>CONCATENATE(Chem1, " - Chem1")</f>
        <v>Chem 111 - Chem1</v>
      </c>
      <c r="B14" s="85">
        <v>4</v>
      </c>
      <c r="C14" s="84" t="s">
        <v>148</v>
      </c>
      <c r="D14" s="146"/>
      <c r="E14" s="146"/>
      <c r="F14" s="68"/>
      <c r="G14" s="147" t="str">
        <f>AmerHer</f>
        <v>A Htg 100</v>
      </c>
      <c r="H14" s="148">
        <v>3</v>
      </c>
      <c r="I14" s="68"/>
      <c r="J14" s="69"/>
      <c r="K14" s="69"/>
      <c r="L14" s="68"/>
      <c r="M14" s="69"/>
      <c r="N14" s="69"/>
      <c r="O14" s="67"/>
      <c r="P14" s="69"/>
      <c r="Q14" s="136"/>
      <c r="R14" s="67"/>
      <c r="S14" s="67"/>
      <c r="T14" s="67"/>
      <c r="U14" s="67"/>
      <c r="V14" s="67"/>
    </row>
    <row r="15" spans="1:22" x14ac:dyDescent="0.25">
      <c r="A15" s="84" t="str">
        <f>CONCATENATE(Chem2, " - Chem2")</f>
        <v>Chem 112 - Chem2</v>
      </c>
      <c r="B15" s="85">
        <v>3</v>
      </c>
      <c r="C15" s="84" t="s">
        <v>150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36"/>
      <c r="R15" s="67"/>
      <c r="S15" s="67"/>
      <c r="T15" s="67"/>
      <c r="U15" s="67"/>
      <c r="V15" s="67"/>
    </row>
    <row r="16" spans="1:22" x14ac:dyDescent="0.25">
      <c r="A16" s="84" t="str">
        <f>CONCATENATE(OChem1, " - OChem1")</f>
        <v>Chem 351 - OChem1</v>
      </c>
      <c r="B16" s="85">
        <v>3</v>
      </c>
      <c r="C16" s="84" t="s">
        <v>157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36"/>
      <c r="R16" s="67"/>
      <c r="S16" s="67"/>
      <c r="T16" s="67"/>
      <c r="U16" s="67"/>
      <c r="V16" s="67"/>
    </row>
    <row r="17" spans="1:22" x14ac:dyDescent="0.25">
      <c r="A17" s="84" t="str">
        <f>CONCATENATE(OChem2, " - OChem2")</f>
        <v>Chem 352 - OChem2</v>
      </c>
      <c r="B17" s="85">
        <v>3</v>
      </c>
      <c r="C17" s="84" t="s">
        <v>152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36"/>
      <c r="R17" s="67"/>
      <c r="S17" s="67"/>
      <c r="T17" s="67"/>
      <c r="U17" s="67"/>
      <c r="V17" s="67"/>
    </row>
    <row r="18" spans="1:22" x14ac:dyDescent="0.25">
      <c r="A18" s="84" t="str">
        <f>CONCATENATE(PChem, " - Pchem")</f>
        <v>Chem 467 - Pchem</v>
      </c>
      <c r="B18" s="85">
        <v>3</v>
      </c>
      <c r="C18" s="84" t="s">
        <v>156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36"/>
      <c r="R18" s="67"/>
      <c r="S18" s="67"/>
      <c r="T18" s="67"/>
      <c r="U18" s="67"/>
      <c r="V18" s="67"/>
    </row>
    <row r="19" spans="1:22" x14ac:dyDescent="0.25">
      <c r="A19" s="84" t="s">
        <v>81</v>
      </c>
      <c r="B19" s="85">
        <v>2</v>
      </c>
      <c r="C19" s="86"/>
      <c r="D19" s="89" t="s">
        <v>143</v>
      </c>
      <c r="E19" s="90">
        <f>SUM(E9:E18)</f>
        <v>15</v>
      </c>
      <c r="F19" s="68"/>
      <c r="G19" s="89" t="s">
        <v>143</v>
      </c>
      <c r="H19" s="90">
        <f>SUM(H9:H18)</f>
        <v>15.5</v>
      </c>
      <c r="I19" s="68"/>
      <c r="J19" s="89" t="s">
        <v>143</v>
      </c>
      <c r="K19" s="90">
        <f>SUM(K9:K18)</f>
        <v>6</v>
      </c>
      <c r="L19" s="68"/>
      <c r="M19" s="89" t="s">
        <v>143</v>
      </c>
      <c r="N19" s="90">
        <f>SUM(N9:N18)</f>
        <v>0</v>
      </c>
      <c r="O19" s="67"/>
      <c r="P19" s="69"/>
      <c r="Q19" s="136"/>
      <c r="R19" s="67"/>
      <c r="S19" s="67"/>
      <c r="T19" s="67"/>
      <c r="U19" s="67"/>
      <c r="V19" s="67"/>
    </row>
    <row r="20" spans="1:22" x14ac:dyDescent="0.25">
      <c r="A20" s="84" t="str">
        <f>CONCATENATE(Physics1, " - Physics1")</f>
        <v>Phscs 121 - Physics1</v>
      </c>
      <c r="B20" s="85">
        <v>3</v>
      </c>
      <c r="C20" s="84" t="s">
        <v>157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7"/>
      <c r="P20" s="69"/>
      <c r="Q20" s="136"/>
      <c r="R20" s="67"/>
      <c r="S20" s="67"/>
      <c r="T20" s="67"/>
      <c r="U20" s="67"/>
      <c r="V20" s="67"/>
    </row>
    <row r="21" spans="1:22" x14ac:dyDescent="0.25">
      <c r="A21" s="84" t="str">
        <f>CONCATENATE("MMBio 221"," - Biology*")</f>
        <v>MMBio 221 - Biology*</v>
      </c>
      <c r="B21" s="85">
        <v>3</v>
      </c>
      <c r="C21" s="84" t="s">
        <v>152</v>
      </c>
      <c r="D21" s="185" t="s">
        <v>202</v>
      </c>
      <c r="E21" s="186"/>
      <c r="F21" s="68"/>
      <c r="G21" s="185" t="s">
        <v>203</v>
      </c>
      <c r="H21" s="186"/>
      <c r="I21" s="68"/>
      <c r="J21" s="185" t="s">
        <v>208</v>
      </c>
      <c r="K21" s="186"/>
      <c r="L21" s="68"/>
      <c r="M21" s="185" t="s">
        <v>209</v>
      </c>
      <c r="N21" s="186"/>
      <c r="O21" s="67"/>
      <c r="P21" s="69"/>
      <c r="Q21" s="136"/>
      <c r="R21" s="67"/>
      <c r="S21" s="67"/>
      <c r="T21" s="67"/>
      <c r="U21" s="67"/>
      <c r="V21" s="67"/>
    </row>
    <row r="22" spans="1:22" x14ac:dyDescent="0.25">
      <c r="A22" s="84" t="str">
        <f>CONCATENATE(Econ," - Economics")</f>
        <v>Econ 110 - Economics</v>
      </c>
      <c r="B22" s="85">
        <v>3</v>
      </c>
      <c r="C22" s="84" t="s">
        <v>152</v>
      </c>
      <c r="D22" s="144" t="str">
        <f>CONCATENATE(ComputerTools," - CompTools")</f>
        <v>Ch En 263 - CompTools</v>
      </c>
      <c r="E22" s="145">
        <v>2</v>
      </c>
      <c r="F22" s="68"/>
      <c r="G22" s="144" t="str">
        <f>CONCATENATE(Balances," - Balances")</f>
        <v>Ch En 273 - Balances</v>
      </c>
      <c r="H22" s="145">
        <v>3</v>
      </c>
      <c r="I22" s="68"/>
      <c r="J22" s="149" t="s">
        <v>81</v>
      </c>
      <c r="K22" s="150">
        <v>2</v>
      </c>
      <c r="L22" s="68"/>
      <c r="M22" s="69"/>
      <c r="N22" s="69"/>
      <c r="O22" s="67"/>
      <c r="P22" s="69"/>
      <c r="Q22" s="136"/>
      <c r="R22" s="67"/>
      <c r="S22" s="67"/>
      <c r="T22" s="67"/>
      <c r="U22" s="67"/>
      <c r="V22" s="67"/>
    </row>
    <row r="23" spans="1:22" x14ac:dyDescent="0.25">
      <c r="A23" s="108" t="s">
        <v>155</v>
      </c>
      <c r="B23" s="109"/>
      <c r="C23" s="110"/>
      <c r="D23" s="144" t="str">
        <f>CONCATENATE(EngineeringMath1, " - EngMath1")</f>
        <v>Math 302 - EngMath1</v>
      </c>
      <c r="E23" s="145">
        <v>4</v>
      </c>
      <c r="F23" s="68"/>
      <c r="G23" s="144" t="str">
        <f>CONCATENATE(EngineeringMath2, " - EngMath2")</f>
        <v>Math 303 - EngMath2</v>
      </c>
      <c r="H23" s="145">
        <v>4</v>
      </c>
      <c r="I23" s="68"/>
      <c r="J23" s="149" t="str">
        <f>AdvWriting</f>
        <v>Engl 316</v>
      </c>
      <c r="K23" s="150">
        <v>3</v>
      </c>
      <c r="L23" s="68"/>
      <c r="M23" s="69"/>
      <c r="N23" s="69"/>
      <c r="O23" s="67"/>
      <c r="P23" s="69"/>
      <c r="Q23" s="136"/>
      <c r="R23" s="67"/>
      <c r="S23" s="67"/>
      <c r="T23" s="67"/>
      <c r="U23" s="67"/>
      <c r="V23" s="67"/>
    </row>
    <row r="24" spans="1:22" x14ac:dyDescent="0.25">
      <c r="A24" s="111" t="str">
        <f>LinearAlgebra</f>
        <v>Math 313</v>
      </c>
      <c r="B24" s="112">
        <v>3</v>
      </c>
      <c r="C24" s="111" t="s">
        <v>152</v>
      </c>
      <c r="D24" s="144" t="str">
        <f>CONCATENATE(OChem1, " - OChem1")</f>
        <v>Chem 351 - OChem1</v>
      </c>
      <c r="E24" s="145">
        <v>3</v>
      </c>
      <c r="F24" s="68"/>
      <c r="G24" s="144" t="str">
        <f>CONCATENATE(OChem2, " - OChem2")</f>
        <v>Chem 352 - OChem2</v>
      </c>
      <c r="H24" s="145">
        <v>3</v>
      </c>
      <c r="I24" s="68"/>
      <c r="J24" s="147" t="str">
        <f>Lett</f>
        <v>Lett/GCA</v>
      </c>
      <c r="K24" s="148">
        <v>3</v>
      </c>
      <c r="L24" s="68"/>
      <c r="M24" s="69"/>
      <c r="N24" s="69"/>
      <c r="O24" s="67"/>
      <c r="P24" s="69"/>
      <c r="Q24" s="136"/>
      <c r="R24" s="67"/>
      <c r="S24" s="67"/>
      <c r="T24" s="67"/>
      <c r="U24" s="67"/>
      <c r="V24" s="67"/>
    </row>
    <row r="25" spans="1:22" x14ac:dyDescent="0.25">
      <c r="A25" s="111" t="str">
        <f>MultivariableCalculus</f>
        <v>Math 314</v>
      </c>
      <c r="B25" s="112">
        <v>3</v>
      </c>
      <c r="C25" s="111" t="s">
        <v>152</v>
      </c>
      <c r="D25" s="149" t="str">
        <f>CONCATENATE(Stats, " - Stats")</f>
        <v>Stat 201 - Stats</v>
      </c>
      <c r="E25" s="150">
        <v>3</v>
      </c>
      <c r="F25" s="68"/>
      <c r="G25" s="147" t="str">
        <f>CONCATENATE("MMBio 221"," - Biology*")</f>
        <v>MMBio 221 - Biology*</v>
      </c>
      <c r="H25" s="148">
        <v>3</v>
      </c>
      <c r="I25" s="68"/>
      <c r="J25" s="69"/>
      <c r="K25" s="69"/>
      <c r="L25" s="68"/>
      <c r="M25" s="69"/>
      <c r="N25" s="69"/>
      <c r="O25" s="67"/>
      <c r="P25" s="69"/>
      <c r="Q25" s="136"/>
      <c r="R25" s="67"/>
      <c r="S25" s="67"/>
      <c r="T25" s="67"/>
      <c r="U25" s="67"/>
      <c r="V25" s="67"/>
    </row>
    <row r="26" spans="1:22" x14ac:dyDescent="0.25">
      <c r="A26" s="111" t="str">
        <f>ODEs</f>
        <v>Math 334</v>
      </c>
      <c r="B26" s="112">
        <v>3</v>
      </c>
      <c r="C26" s="111" t="s">
        <v>152</v>
      </c>
      <c r="D26" s="147" t="str">
        <f>TeachingsDoctrinesBofM</f>
        <v>B of M</v>
      </c>
      <c r="E26" s="148">
        <v>2</v>
      </c>
      <c r="F26" s="68"/>
      <c r="G26" s="147" t="str">
        <f>JesusChristEverlastingGospel</f>
        <v>ChristGosp</v>
      </c>
      <c r="H26" s="148">
        <v>2</v>
      </c>
      <c r="I26" s="68"/>
      <c r="J26" s="69"/>
      <c r="K26" s="69"/>
      <c r="L26" s="68"/>
      <c r="M26" s="69"/>
      <c r="N26" s="69"/>
      <c r="O26" s="67"/>
      <c r="P26" s="69"/>
      <c r="Q26" s="136"/>
      <c r="R26" s="67"/>
      <c r="S26" s="67"/>
      <c r="T26" s="67"/>
      <c r="U26" s="67"/>
      <c r="V26" s="67"/>
    </row>
    <row r="27" spans="1:22" x14ac:dyDescent="0.25">
      <c r="A27" s="108" t="s">
        <v>267</v>
      </c>
      <c r="B27" s="109"/>
      <c r="C27" s="110"/>
      <c r="D27" s="146"/>
      <c r="E27" s="146"/>
      <c r="F27" s="68"/>
      <c r="G27" s="146"/>
      <c r="H27" s="146"/>
      <c r="I27" s="68"/>
      <c r="J27" s="69"/>
      <c r="K27" s="69"/>
      <c r="L27" s="68"/>
      <c r="M27" s="69"/>
      <c r="N27" s="69"/>
      <c r="O27" s="67"/>
      <c r="P27" s="69"/>
      <c r="Q27" s="136"/>
      <c r="R27" s="67"/>
      <c r="S27" s="67"/>
      <c r="T27" s="67"/>
      <c r="U27" s="67"/>
      <c r="V27" s="67"/>
    </row>
    <row r="28" spans="1:22" x14ac:dyDescent="0.25">
      <c r="A28" s="111" t="str">
        <f>CollegeChem1</f>
        <v>Chem 105</v>
      </c>
      <c r="B28" s="112">
        <v>4</v>
      </c>
      <c r="C28" s="111" t="s">
        <v>152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36"/>
      <c r="R28" s="67"/>
      <c r="S28" s="67"/>
      <c r="T28" s="67"/>
      <c r="U28" s="67"/>
      <c r="V28" s="67"/>
    </row>
    <row r="29" spans="1:22" x14ac:dyDescent="0.25">
      <c r="A29" s="111" t="str">
        <f>CollegeChem2</f>
        <v>Chem 106</v>
      </c>
      <c r="B29" s="112">
        <v>3</v>
      </c>
      <c r="C29" s="111" t="s">
        <v>154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36"/>
      <c r="R29" s="67"/>
      <c r="S29" s="67"/>
      <c r="T29" s="67"/>
      <c r="U29" s="67"/>
      <c r="V29" s="67"/>
    </row>
    <row r="30" spans="1:22" x14ac:dyDescent="0.25">
      <c r="A30" s="111" t="str">
        <f>CollegeChemLab</f>
        <v>Chem 107</v>
      </c>
      <c r="B30" s="112">
        <v>1</v>
      </c>
      <c r="C30" s="111" t="s">
        <v>152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36"/>
      <c r="R30" s="67"/>
      <c r="S30" s="67"/>
      <c r="T30" s="67"/>
      <c r="U30" s="67"/>
      <c r="V30" s="67"/>
    </row>
    <row r="31" spans="1:22" x14ac:dyDescent="0.25">
      <c r="A31" s="82" t="s">
        <v>153</v>
      </c>
      <c r="B31" s="87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36"/>
      <c r="R31" s="67"/>
      <c r="S31" s="67"/>
      <c r="T31" s="67"/>
      <c r="U31" s="67"/>
      <c r="V31" s="67"/>
    </row>
    <row r="32" spans="1:22" x14ac:dyDescent="0.25">
      <c r="A32" s="84" t="str">
        <f>CONCATENATE(ElectricalEng," - ElecEng")</f>
        <v>Ec En 301 - ElecEng</v>
      </c>
      <c r="B32" s="85">
        <v>3</v>
      </c>
      <c r="C32" s="84" t="s">
        <v>157</v>
      </c>
      <c r="D32" s="89" t="s">
        <v>143</v>
      </c>
      <c r="E32" s="90">
        <f>SUM(E22:E31)</f>
        <v>14</v>
      </c>
      <c r="F32" s="68"/>
      <c r="G32" s="89" t="s">
        <v>143</v>
      </c>
      <c r="H32" s="90">
        <f>SUM(H22:H31)</f>
        <v>15</v>
      </c>
      <c r="I32" s="68"/>
      <c r="J32" s="89" t="s">
        <v>143</v>
      </c>
      <c r="K32" s="90">
        <f>SUM(K22:K31)</f>
        <v>8</v>
      </c>
      <c r="L32" s="68"/>
      <c r="M32" s="89" t="s">
        <v>143</v>
      </c>
      <c r="N32" s="90">
        <f>SUM(N22:N31)</f>
        <v>0</v>
      </c>
      <c r="O32" s="67"/>
      <c r="P32" s="69"/>
      <c r="Q32" s="136"/>
      <c r="R32" s="67"/>
      <c r="S32" s="67"/>
      <c r="T32" s="67"/>
      <c r="U32" s="67"/>
      <c r="V32" s="67"/>
    </row>
    <row r="33" spans="1:22" x14ac:dyDescent="0.25">
      <c r="A33" s="84" t="str">
        <f>CONCATENATE(IntroToChE," - ChEIntro")</f>
        <v>Ch En 170 - ChEIntro</v>
      </c>
      <c r="B33" s="85">
        <v>2</v>
      </c>
      <c r="C33" s="84" t="s">
        <v>151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7"/>
      <c r="P33" s="69"/>
      <c r="Q33" s="136"/>
      <c r="R33" s="67"/>
      <c r="S33" s="67"/>
      <c r="T33" s="67"/>
      <c r="U33" s="67"/>
      <c r="V33" s="67"/>
    </row>
    <row r="34" spans="1:22" x14ac:dyDescent="0.25">
      <c r="A34" s="84" t="str">
        <f>CONCATENATE(ComputerTools," - CompTools")</f>
        <v>Ch En 263 - CompTools</v>
      </c>
      <c r="B34" s="85">
        <v>2</v>
      </c>
      <c r="C34" s="84" t="s">
        <v>157</v>
      </c>
      <c r="D34" s="185" t="s">
        <v>204</v>
      </c>
      <c r="E34" s="186"/>
      <c r="F34" s="68"/>
      <c r="G34" s="185" t="s">
        <v>205</v>
      </c>
      <c r="H34" s="186"/>
      <c r="I34" s="68"/>
      <c r="J34" s="185" t="s">
        <v>279</v>
      </c>
      <c r="K34" s="186"/>
      <c r="L34" s="68"/>
      <c r="M34" s="185" t="s">
        <v>280</v>
      </c>
      <c r="N34" s="186"/>
      <c r="O34" s="67"/>
      <c r="P34" s="69"/>
      <c r="Q34" s="136"/>
      <c r="R34" s="67"/>
      <c r="S34" s="67"/>
      <c r="T34" s="67"/>
      <c r="U34" s="67"/>
      <c r="V34" s="67"/>
    </row>
    <row r="35" spans="1:22" x14ac:dyDescent="0.25">
      <c r="A35" s="84" t="str">
        <f>CONCATENATE(Balances," - Balances")</f>
        <v>Ch En 273 - Balances</v>
      </c>
      <c r="B35" s="85">
        <v>3</v>
      </c>
      <c r="C35" s="84" t="s">
        <v>157</v>
      </c>
      <c r="D35" s="144" t="str">
        <f>CONCATENATE(ChEnAndSociety," - Env&amp;Safe")</f>
        <v>Ch En 311 - Env&amp;Safe</v>
      </c>
      <c r="E35" s="145">
        <v>3</v>
      </c>
      <c r="F35" s="68"/>
      <c r="G35" s="144" t="str">
        <f>CONCATENATE(Thermo," - Thermo")</f>
        <v>Ch En 373 - Thermo</v>
      </c>
      <c r="H35" s="145">
        <v>3</v>
      </c>
      <c r="I35" s="68"/>
      <c r="J35" s="69"/>
      <c r="K35" s="69"/>
      <c r="L35" s="68"/>
      <c r="M35" s="69"/>
      <c r="N35" s="69"/>
      <c r="O35" s="67"/>
      <c r="P35" s="69"/>
      <c r="Q35" s="136"/>
      <c r="R35" s="67"/>
      <c r="S35" s="67"/>
      <c r="T35" s="67"/>
      <c r="U35" s="67"/>
      <c r="V35" s="67"/>
    </row>
    <row r="36" spans="1:22" x14ac:dyDescent="0.25">
      <c r="A36" s="84" t="str">
        <f>CONCATENATE(FreshmanSeminar," - FreshSem")</f>
        <v>Ch En 191 - FreshSem</v>
      </c>
      <c r="B36" s="85">
        <v>0.5</v>
      </c>
      <c r="C36" s="84" t="s">
        <v>151</v>
      </c>
      <c r="D36" s="144" t="str">
        <f>CONCATENATE(Fluids," - Fluids")</f>
        <v>Ch En 374 - Fluids</v>
      </c>
      <c r="E36" s="145">
        <v>3</v>
      </c>
      <c r="F36" s="68"/>
      <c r="G36" s="144" t="str">
        <f>CONCATENATE(HeatAndMass," - H&amp;M")</f>
        <v>Ch En 376 - H&amp;M</v>
      </c>
      <c r="H36" s="145">
        <v>3</v>
      </c>
      <c r="I36" s="68"/>
      <c r="J36" s="69"/>
      <c r="K36" s="69"/>
      <c r="L36" s="68"/>
      <c r="M36" s="69"/>
      <c r="N36" s="69"/>
      <c r="O36" s="67"/>
      <c r="P36" s="69"/>
      <c r="Q36" s="136"/>
      <c r="R36" s="67"/>
      <c r="S36" s="67"/>
      <c r="T36" s="67"/>
      <c r="U36" s="67"/>
      <c r="V36" s="67"/>
    </row>
    <row r="37" spans="1:22" x14ac:dyDescent="0.25">
      <c r="A37" s="84" t="str">
        <f>CONCATENATE(ChEnAndSociety," - Env&amp;Safe")</f>
        <v>Ch En 311 - Env&amp;Safe</v>
      </c>
      <c r="B37" s="85">
        <v>3</v>
      </c>
      <c r="C37" s="84" t="s">
        <v>148</v>
      </c>
      <c r="D37" s="144" t="str">
        <f>CONCATENATE(PChem, " - Pchem")</f>
        <v>Chem 467 - Pchem</v>
      </c>
      <c r="E37" s="145">
        <v>3</v>
      </c>
      <c r="F37" s="68"/>
      <c r="G37" s="144" t="str">
        <f>CONCATENATE(ReactionEngineering," - RxnEng")</f>
        <v>Ch En 386 - RxnEng</v>
      </c>
      <c r="H37" s="145">
        <v>3</v>
      </c>
      <c r="I37" s="68"/>
      <c r="J37" s="69"/>
      <c r="K37" s="69"/>
      <c r="L37" s="68"/>
      <c r="M37" s="69"/>
      <c r="N37" s="69"/>
      <c r="O37" s="67"/>
      <c r="P37" s="69"/>
      <c r="Q37" s="136"/>
      <c r="R37" s="67"/>
      <c r="S37" s="70"/>
      <c r="T37" s="67"/>
      <c r="U37" s="67"/>
      <c r="V37" s="67"/>
    </row>
    <row r="38" spans="1:22" x14ac:dyDescent="0.25">
      <c r="A38" s="84" t="str">
        <f>CONCATENATE(Thermo," - Thermo")</f>
        <v>Ch En 373 - Thermo</v>
      </c>
      <c r="B38" s="85">
        <v>3</v>
      </c>
      <c r="C38" s="84" t="s">
        <v>150</v>
      </c>
      <c r="D38" s="144" t="str">
        <f>CONCATENATE(Materials," - Materials")</f>
        <v>Ch En 378 - Materials</v>
      </c>
      <c r="E38" s="145">
        <v>3</v>
      </c>
      <c r="F38" s="68"/>
      <c r="G38" s="149" t="str">
        <f>CONCATENATE(ElectricalEng," - ElecEng")</f>
        <v>Ec En 301 - ElecEng</v>
      </c>
      <c r="H38" s="150">
        <v>3</v>
      </c>
      <c r="I38" s="68"/>
      <c r="J38" s="69"/>
      <c r="K38" s="69"/>
      <c r="L38" s="68"/>
      <c r="M38" s="69"/>
      <c r="N38" s="69"/>
      <c r="O38" s="67"/>
      <c r="P38" s="69"/>
      <c r="Q38" s="136"/>
      <c r="R38" s="67"/>
      <c r="S38" s="67"/>
      <c r="T38" s="67"/>
      <c r="U38" s="67"/>
      <c r="V38" s="67"/>
    </row>
    <row r="39" spans="1:22" x14ac:dyDescent="0.25">
      <c r="A39" s="84" t="str">
        <f>CONCATENATE(Fluids," - Fluids")</f>
        <v>Ch En 374 - Fluids</v>
      </c>
      <c r="B39" s="85">
        <v>3</v>
      </c>
      <c r="C39" s="84" t="s">
        <v>151</v>
      </c>
      <c r="D39" s="149" t="str">
        <f>CONCATENATE(CareerSkills, " - CareerSkills")</f>
        <v>Ch En 391 - CareerSkills</v>
      </c>
      <c r="E39" s="150">
        <v>1</v>
      </c>
      <c r="F39" s="68"/>
      <c r="G39" s="147" t="str">
        <f>RelElec2</f>
        <v>Rel Elec 2</v>
      </c>
      <c r="H39" s="148">
        <v>2</v>
      </c>
      <c r="I39" s="68"/>
      <c r="J39" s="69"/>
      <c r="K39" s="69"/>
      <c r="L39" s="68"/>
      <c r="M39" s="69"/>
      <c r="N39" s="69"/>
      <c r="O39" s="67"/>
      <c r="P39" s="69"/>
      <c r="Q39" s="136"/>
      <c r="R39" s="67"/>
      <c r="S39" s="67"/>
      <c r="T39" s="67"/>
      <c r="U39" s="67"/>
      <c r="V39" s="67"/>
    </row>
    <row r="40" spans="1:22" x14ac:dyDescent="0.25">
      <c r="A40" s="84" t="str">
        <f>CONCATENATE(HeatAndMass," - H&amp;M")</f>
        <v>Ch En 376 - H&amp;M</v>
      </c>
      <c r="B40" s="85">
        <v>3</v>
      </c>
      <c r="C40" s="84" t="s">
        <v>150</v>
      </c>
      <c r="D40" s="147" t="str">
        <f>RelElec1</f>
        <v>Rel Elec 1</v>
      </c>
      <c r="E40" s="148">
        <v>2</v>
      </c>
      <c r="F40" s="68"/>
      <c r="G40" s="146"/>
      <c r="H40" s="146"/>
      <c r="I40" s="68"/>
      <c r="J40" s="69"/>
      <c r="K40" s="69"/>
      <c r="L40" s="68"/>
      <c r="M40" s="69"/>
      <c r="N40" s="69"/>
      <c r="O40" s="67"/>
      <c r="P40" s="69"/>
      <c r="Q40" s="136"/>
      <c r="R40" s="67"/>
      <c r="S40" s="67"/>
      <c r="T40" s="67"/>
      <c r="U40" s="67"/>
      <c r="V40" s="67"/>
    </row>
    <row r="41" spans="1:22" x14ac:dyDescent="0.25">
      <c r="A41" s="84" t="str">
        <f>CONCATENATE(Materials," - Materials")</f>
        <v>Ch En 378 - Materials</v>
      </c>
      <c r="B41" s="85">
        <v>3</v>
      </c>
      <c r="C41" s="84" t="s">
        <v>149</v>
      </c>
      <c r="D41" s="146"/>
      <c r="E41" s="146"/>
      <c r="F41" s="68"/>
      <c r="G41" s="146"/>
      <c r="H41" s="146"/>
      <c r="I41" s="68"/>
      <c r="J41" s="69"/>
      <c r="K41" s="69"/>
      <c r="L41" s="68"/>
      <c r="M41" s="69"/>
      <c r="N41" s="69"/>
      <c r="O41" s="67"/>
      <c r="P41" s="69"/>
      <c r="Q41" s="136"/>
      <c r="R41" s="67"/>
      <c r="S41" s="67"/>
      <c r="T41" s="67"/>
      <c r="U41" s="67"/>
      <c r="V41" s="67"/>
    </row>
    <row r="42" spans="1:22" x14ac:dyDescent="0.25">
      <c r="A42" s="84" t="str">
        <f>CONCATENATE(ReactionEngineering," - RxnEng")</f>
        <v>Ch En 386 - RxnEng</v>
      </c>
      <c r="B42" s="85">
        <v>3</v>
      </c>
      <c r="C42" s="84" t="s">
        <v>150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36"/>
      <c r="R42" s="67"/>
      <c r="S42" s="67"/>
      <c r="T42" s="67"/>
      <c r="U42" s="67"/>
      <c r="V42" s="67"/>
    </row>
    <row r="43" spans="1:22" x14ac:dyDescent="0.25">
      <c r="A43" s="84" t="str">
        <f>CONCATENATE(CareerSkills, " - CareerSkills")</f>
        <v>Ch En 391 - CareerSkills</v>
      </c>
      <c r="B43" s="85">
        <v>1</v>
      </c>
      <c r="C43" s="84" t="s">
        <v>151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36"/>
      <c r="R43" s="67"/>
      <c r="S43" s="67"/>
      <c r="T43" s="67"/>
      <c r="U43" s="67"/>
      <c r="V43" s="67"/>
    </row>
    <row r="44" spans="1:22" x14ac:dyDescent="0.25">
      <c r="A44" s="84" t="str">
        <f>CONCATENATE(Control," - Control")</f>
        <v>Ch En 436 - Control</v>
      </c>
      <c r="B44" s="85">
        <v>3</v>
      </c>
      <c r="C44" s="84" t="s">
        <v>148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36"/>
      <c r="R44" s="67"/>
      <c r="S44" s="67"/>
      <c r="T44" s="67"/>
      <c r="U44" s="67"/>
      <c r="V44" s="67"/>
    </row>
    <row r="45" spans="1:22" x14ac:dyDescent="0.25">
      <c r="A45" s="84" t="str">
        <f>CONCATENATE(PlantDesign," - PlantDesign")</f>
        <v>Ch En 451 - PlantDesign</v>
      </c>
      <c r="B45" s="85">
        <v>4</v>
      </c>
      <c r="C45" s="84" t="s">
        <v>150</v>
      </c>
      <c r="D45" s="89" t="s">
        <v>143</v>
      </c>
      <c r="E45" s="90">
        <f>SUM(E35:E44)</f>
        <v>15</v>
      </c>
      <c r="F45" s="68"/>
      <c r="G45" s="89" t="s">
        <v>143</v>
      </c>
      <c r="H45" s="90">
        <f>SUM(H35:H44)</f>
        <v>14</v>
      </c>
      <c r="I45" s="68"/>
      <c r="J45" s="89" t="s">
        <v>143</v>
      </c>
      <c r="K45" s="90">
        <f>SUM(K35:K44)</f>
        <v>0</v>
      </c>
      <c r="L45" s="68"/>
      <c r="M45" s="89" t="s">
        <v>143</v>
      </c>
      <c r="N45" s="90">
        <f>SUM(N35:N44)</f>
        <v>0</v>
      </c>
      <c r="O45" s="67"/>
      <c r="P45" s="69"/>
      <c r="Q45" s="136"/>
      <c r="R45" s="67"/>
      <c r="S45" s="67"/>
      <c r="T45" s="67"/>
      <c r="U45" s="67"/>
      <c r="V45" s="67"/>
    </row>
    <row r="46" spans="1:22" x14ac:dyDescent="0.25">
      <c r="A46" s="84" t="str">
        <f>CONCATENATE(UOLab1," - UOLab1")</f>
        <v>Ch En 475 - UOLab1</v>
      </c>
      <c r="B46" s="85">
        <v>2</v>
      </c>
      <c r="C46" s="84" t="s">
        <v>157</v>
      </c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7"/>
      <c r="P46" s="69"/>
      <c r="Q46" s="136"/>
      <c r="R46" s="67"/>
      <c r="S46" s="67"/>
      <c r="T46" s="67"/>
      <c r="U46" s="67"/>
      <c r="V46" s="67"/>
    </row>
    <row r="47" spans="1:22" x14ac:dyDescent="0.25">
      <c r="A47" s="84" t="str">
        <f>CONCATENATE(Separations," - Separations")</f>
        <v>Ch En 476 - Separations</v>
      </c>
      <c r="B47" s="85">
        <v>3</v>
      </c>
      <c r="C47" s="84" t="s">
        <v>148</v>
      </c>
      <c r="D47" s="185" t="s">
        <v>206</v>
      </c>
      <c r="E47" s="186"/>
      <c r="F47" s="68"/>
      <c r="G47" s="185" t="s">
        <v>207</v>
      </c>
      <c r="H47" s="186"/>
      <c r="I47" s="68"/>
      <c r="J47" s="185" t="s">
        <v>281</v>
      </c>
      <c r="K47" s="186"/>
      <c r="L47" s="68"/>
      <c r="M47" s="185" t="s">
        <v>282</v>
      </c>
      <c r="N47" s="186"/>
      <c r="O47" s="67"/>
      <c r="P47" s="69"/>
      <c r="Q47" s="136"/>
      <c r="R47" s="67"/>
      <c r="S47" s="67"/>
      <c r="T47" s="67"/>
      <c r="U47" s="67"/>
      <c r="V47" s="67"/>
    </row>
    <row r="48" spans="1:22" x14ac:dyDescent="0.25">
      <c r="A48" s="84" t="str">
        <f>CONCATENATE(UOLab2," - UOLab2")</f>
        <v>Ch En 477 - UOLab2</v>
      </c>
      <c r="B48" s="85">
        <v>2</v>
      </c>
      <c r="C48" s="84" t="s">
        <v>157</v>
      </c>
      <c r="D48" s="144" t="str">
        <f>CONCATENATE(Control," - Control")</f>
        <v>Ch En 436 - Control</v>
      </c>
      <c r="E48" s="145">
        <v>3</v>
      </c>
      <c r="F48" s="68"/>
      <c r="G48" s="144" t="str">
        <f>CONCATENATE(PlantDesign," - PlantDesign")</f>
        <v>Ch En 451 - PlantDesign</v>
      </c>
      <c r="H48" s="145">
        <v>4</v>
      </c>
      <c r="I48" s="68"/>
      <c r="J48" s="69"/>
      <c r="K48" s="69"/>
      <c r="L48" s="68"/>
      <c r="M48" s="69"/>
      <c r="N48" s="69"/>
      <c r="O48" s="67"/>
      <c r="P48" s="69"/>
      <c r="Q48" s="136"/>
      <c r="R48" s="67"/>
      <c r="S48" s="67"/>
      <c r="T48" s="67"/>
      <c r="U48" s="67"/>
      <c r="V48" s="67"/>
    </row>
    <row r="49" spans="1:22" x14ac:dyDescent="0.25">
      <c r="A49" s="84" t="s">
        <v>147</v>
      </c>
      <c r="B49" s="85">
        <v>4</v>
      </c>
      <c r="C49" s="86"/>
      <c r="D49" s="144" t="str">
        <f>CONCATENATE(UOLab1," - UOLab1")</f>
        <v>Ch En 475 - UOLab1</v>
      </c>
      <c r="E49" s="145">
        <v>2</v>
      </c>
      <c r="F49" s="68"/>
      <c r="G49" s="144" t="str">
        <f>CONCATENATE(UOLab2," - UOLab2")</f>
        <v>Ch En 477 - UOLab2</v>
      </c>
      <c r="H49" s="145">
        <v>2</v>
      </c>
      <c r="I49" s="68"/>
      <c r="J49" s="69"/>
      <c r="K49" s="69"/>
      <c r="L49" s="68"/>
      <c r="M49" s="69"/>
      <c r="N49" s="69"/>
      <c r="O49" s="67"/>
      <c r="P49" s="69"/>
      <c r="Q49" s="136"/>
      <c r="R49" s="67"/>
      <c r="S49" s="67"/>
      <c r="T49" s="67"/>
      <c r="U49" s="67"/>
      <c r="V49" s="67"/>
    </row>
    <row r="50" spans="1:22" x14ac:dyDescent="0.25">
      <c r="A50" s="84" t="s">
        <v>146</v>
      </c>
      <c r="B50" s="85">
        <v>3</v>
      </c>
      <c r="C50" s="86"/>
      <c r="D50" s="144" t="str">
        <f>CONCATENATE(Separations," - Separations")</f>
        <v>Ch En 476 - Separations</v>
      </c>
      <c r="E50" s="145">
        <v>3</v>
      </c>
      <c r="F50" s="68"/>
      <c r="G50" s="144" t="s">
        <v>146</v>
      </c>
      <c r="H50" s="145">
        <v>3</v>
      </c>
      <c r="I50" s="68"/>
      <c r="J50" s="69"/>
      <c r="K50" s="69"/>
      <c r="L50" s="68"/>
      <c r="M50" s="69"/>
      <c r="N50" s="69"/>
      <c r="O50" s="67"/>
      <c r="P50" s="69"/>
      <c r="Q50" s="136"/>
      <c r="R50" s="67"/>
      <c r="S50" s="67"/>
      <c r="T50" s="67"/>
      <c r="U50" s="67"/>
      <c r="V50" s="67"/>
    </row>
    <row r="51" spans="1:22" x14ac:dyDescent="0.25">
      <c r="A51" s="84" t="s">
        <v>146</v>
      </c>
      <c r="B51" s="85">
        <v>3</v>
      </c>
      <c r="C51" s="86"/>
      <c r="D51" s="144" t="s">
        <v>146</v>
      </c>
      <c r="E51" s="145">
        <v>3</v>
      </c>
      <c r="F51" s="68"/>
      <c r="G51" s="144" t="s">
        <v>147</v>
      </c>
      <c r="H51" s="145">
        <v>4</v>
      </c>
      <c r="I51" s="68"/>
      <c r="J51" s="69"/>
      <c r="K51" s="69"/>
      <c r="L51" s="68"/>
      <c r="M51" s="69"/>
      <c r="N51" s="69"/>
      <c r="O51" s="67"/>
      <c r="P51" s="69"/>
      <c r="Q51" s="136"/>
      <c r="R51" s="67"/>
      <c r="S51" s="67"/>
      <c r="T51" s="67"/>
      <c r="U51" s="67"/>
      <c r="V51" s="67"/>
    </row>
    <row r="52" spans="1:22" x14ac:dyDescent="0.25">
      <c r="A52" s="82" t="s">
        <v>145</v>
      </c>
      <c r="B52" s="87"/>
      <c r="C52" s="88"/>
      <c r="D52" s="147" t="str">
        <f>Civilization2Art</f>
        <v>Civ 2/Art</v>
      </c>
      <c r="E52" s="148">
        <v>3</v>
      </c>
      <c r="F52" s="68"/>
      <c r="G52" s="147" t="str">
        <f>RelElec3</f>
        <v>Rel Elec 3</v>
      </c>
      <c r="H52" s="148">
        <v>2</v>
      </c>
      <c r="I52" s="68"/>
      <c r="J52" s="69"/>
      <c r="K52" s="69"/>
      <c r="L52" s="68"/>
      <c r="M52" s="69"/>
      <c r="N52" s="69"/>
      <c r="O52" s="67"/>
      <c r="P52" s="69"/>
      <c r="Q52" s="136"/>
      <c r="R52" s="67"/>
      <c r="S52" s="67"/>
      <c r="T52" s="67"/>
      <c r="U52" s="67"/>
      <c r="V52" s="67"/>
    </row>
    <row r="53" spans="1:22" x14ac:dyDescent="0.25">
      <c r="A53" s="84" t="str">
        <f>EternalFamily</f>
        <v>Eter Fam</v>
      </c>
      <c r="B53" s="85">
        <v>2</v>
      </c>
      <c r="C53" s="86"/>
      <c r="D53" s="146"/>
      <c r="E53" s="146"/>
      <c r="F53" s="68"/>
      <c r="G53" s="146"/>
      <c r="H53" s="146"/>
      <c r="I53" s="68"/>
      <c r="J53" s="69"/>
      <c r="K53" s="69"/>
      <c r="L53" s="68"/>
      <c r="M53" s="69"/>
      <c r="N53" s="69"/>
      <c r="O53" s="67"/>
      <c r="P53" s="69"/>
      <c r="Q53" s="136"/>
      <c r="R53" s="67"/>
      <c r="S53" s="67"/>
      <c r="T53" s="67"/>
      <c r="U53" s="67"/>
      <c r="V53" s="67"/>
    </row>
    <row r="54" spans="1:22" x14ac:dyDescent="0.25">
      <c r="A54" s="84" t="str">
        <f>FoundationsOfRestoration</f>
        <v>Restoration</v>
      </c>
      <c r="B54" s="85">
        <v>2</v>
      </c>
      <c r="C54" s="85"/>
      <c r="D54" s="146"/>
      <c r="E54" s="146"/>
      <c r="F54" s="68"/>
      <c r="G54" s="146"/>
      <c r="H54" s="146"/>
      <c r="I54" s="68"/>
      <c r="J54" s="69"/>
      <c r="K54" s="69"/>
      <c r="L54" s="68"/>
      <c r="M54" s="69"/>
      <c r="N54" s="69"/>
      <c r="O54" s="67"/>
      <c r="P54" s="69"/>
      <c r="Q54" s="136"/>
      <c r="R54" s="67"/>
      <c r="S54" s="67"/>
      <c r="T54" s="67"/>
      <c r="U54" s="67"/>
      <c r="V54" s="67"/>
    </row>
    <row r="55" spans="1:22" x14ac:dyDescent="0.25">
      <c r="A55" s="84" t="str">
        <f>JesusChristEverlastingGospel</f>
        <v>ChristGosp</v>
      </c>
      <c r="B55" s="85">
        <v>2</v>
      </c>
      <c r="C55" s="85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36"/>
      <c r="R55" s="67"/>
      <c r="S55" s="67"/>
      <c r="T55" s="67"/>
      <c r="U55" s="67"/>
      <c r="V55" s="67"/>
    </row>
    <row r="56" spans="1:22" x14ac:dyDescent="0.25">
      <c r="A56" s="84" t="str">
        <f>TeachingsDoctrinesBofM</f>
        <v>B of M</v>
      </c>
      <c r="B56" s="85">
        <v>2</v>
      </c>
      <c r="C56" s="85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36"/>
      <c r="R56" s="67"/>
      <c r="S56" s="67"/>
      <c r="T56" s="67"/>
      <c r="U56" s="67"/>
      <c r="V56" s="67"/>
    </row>
    <row r="57" spans="1:22" x14ac:dyDescent="0.25">
      <c r="A57" s="84" t="str">
        <f>RelElec1</f>
        <v>Rel Elec 1</v>
      </c>
      <c r="B57" s="85">
        <v>2</v>
      </c>
      <c r="C57" s="85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36"/>
      <c r="R57" s="67"/>
      <c r="S57" s="67"/>
      <c r="T57" s="67"/>
      <c r="U57" s="67"/>
      <c r="V57" s="67"/>
    </row>
    <row r="58" spans="1:22" x14ac:dyDescent="0.25">
      <c r="A58" s="84" t="str">
        <f>RelElec2</f>
        <v>Rel Elec 2</v>
      </c>
      <c r="B58" s="85">
        <v>2</v>
      </c>
      <c r="C58" s="85"/>
      <c r="D58" s="89" t="s">
        <v>143</v>
      </c>
      <c r="E58" s="90">
        <f>SUM(E48:E57)</f>
        <v>14</v>
      </c>
      <c r="F58" s="68"/>
      <c r="G58" s="89" t="s">
        <v>143</v>
      </c>
      <c r="H58" s="90">
        <f>SUM(H48:H57)</f>
        <v>15</v>
      </c>
      <c r="I58" s="68"/>
      <c r="J58" s="89" t="s">
        <v>143</v>
      </c>
      <c r="K58" s="90">
        <f>SUM(K48:K57)</f>
        <v>0</v>
      </c>
      <c r="L58" s="68"/>
      <c r="M58" s="89" t="s">
        <v>143</v>
      </c>
      <c r="N58" s="90">
        <f>SUM(N48:N57)</f>
        <v>0</v>
      </c>
      <c r="O58" s="67"/>
      <c r="P58" s="69"/>
      <c r="Q58" s="136"/>
      <c r="R58" s="67"/>
      <c r="S58" s="67"/>
      <c r="T58" s="67"/>
      <c r="U58" s="67"/>
      <c r="V58" s="67"/>
    </row>
    <row r="59" spans="1:22" x14ac:dyDescent="0.25">
      <c r="A59" s="84" t="str">
        <f>RelElec3</f>
        <v>Rel Elec 3</v>
      </c>
      <c r="B59" s="85">
        <v>2</v>
      </c>
      <c r="C59" s="85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7"/>
      <c r="P59" s="69"/>
      <c r="Q59" s="136"/>
      <c r="R59" s="67"/>
      <c r="S59" s="67"/>
      <c r="T59" s="67"/>
      <c r="U59" s="67"/>
      <c r="V59" s="67"/>
    </row>
    <row r="60" spans="1:22" x14ac:dyDescent="0.25">
      <c r="A60" s="82" t="s">
        <v>144</v>
      </c>
      <c r="B60" s="87"/>
      <c r="C60" s="88"/>
      <c r="D60" s="185" t="s">
        <v>286</v>
      </c>
      <c r="E60" s="186"/>
      <c r="F60" s="68"/>
      <c r="G60" s="185" t="s">
        <v>285</v>
      </c>
      <c r="H60" s="186"/>
      <c r="I60" s="68"/>
      <c r="J60" s="185" t="s">
        <v>283</v>
      </c>
      <c r="K60" s="186"/>
      <c r="L60" s="68"/>
      <c r="M60" s="185" t="s">
        <v>284</v>
      </c>
      <c r="N60" s="186"/>
      <c r="O60" s="67"/>
      <c r="P60" s="69"/>
      <c r="Q60" s="136"/>
      <c r="R60" s="67"/>
      <c r="S60" s="67"/>
      <c r="T60" s="67"/>
      <c r="U60" s="67"/>
      <c r="V60" s="67"/>
    </row>
    <row r="61" spans="1:22" x14ac:dyDescent="0.25">
      <c r="A61" s="84" t="str">
        <f>Writing</f>
        <v>Wrtg 150</v>
      </c>
      <c r="B61" s="85">
        <v>3</v>
      </c>
      <c r="C61" s="85"/>
      <c r="D61" s="69"/>
      <c r="E61" s="69"/>
      <c r="F61" s="68"/>
      <c r="G61" s="69"/>
      <c r="H61" s="69"/>
      <c r="I61" s="68"/>
      <c r="J61" s="69"/>
      <c r="K61" s="69"/>
      <c r="L61" s="68"/>
      <c r="M61" s="69"/>
      <c r="N61" s="69"/>
      <c r="O61" s="67"/>
      <c r="P61" s="69"/>
      <c r="Q61" s="136"/>
      <c r="R61" s="67"/>
      <c r="S61" s="67"/>
      <c r="T61" s="67"/>
      <c r="U61" s="67"/>
      <c r="V61" s="67"/>
    </row>
    <row r="62" spans="1:22" x14ac:dyDescent="0.25">
      <c r="A62" s="84" t="str">
        <f>AdvWriting</f>
        <v>Engl 316</v>
      </c>
      <c r="B62" s="85">
        <v>3</v>
      </c>
      <c r="C62" s="85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36"/>
      <c r="R62" s="67"/>
      <c r="S62" s="67"/>
      <c r="T62" s="67"/>
      <c r="U62" s="67"/>
      <c r="V62" s="67"/>
    </row>
    <row r="63" spans="1:22" x14ac:dyDescent="0.25">
      <c r="A63" s="84" t="str">
        <f>AmerHer</f>
        <v>A Htg 100</v>
      </c>
      <c r="B63" s="85">
        <v>3</v>
      </c>
      <c r="C63" s="85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36"/>
      <c r="R63" s="67"/>
      <c r="S63" s="67"/>
      <c r="T63" s="67"/>
      <c r="U63" s="67"/>
      <c r="V63" s="67"/>
    </row>
    <row r="64" spans="1:22" x14ac:dyDescent="0.25">
      <c r="A64" s="84" t="str">
        <f>Civilization1</f>
        <v>Civ 1</v>
      </c>
      <c r="B64" s="85">
        <v>3</v>
      </c>
      <c r="C64" s="85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36"/>
      <c r="R64" s="67"/>
      <c r="S64" s="67"/>
      <c r="T64" s="67"/>
      <c r="U64" s="67"/>
      <c r="V64" s="67"/>
    </row>
    <row r="65" spans="1:22" x14ac:dyDescent="0.25">
      <c r="A65" s="84" t="str">
        <f>CONCATENATE(Civilization2Art, "**")</f>
        <v>Civ 2/Art**</v>
      </c>
      <c r="B65" s="85">
        <v>3</v>
      </c>
      <c r="C65" s="85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36"/>
      <c r="R65" s="67"/>
      <c r="S65" s="67"/>
      <c r="T65" s="67"/>
      <c r="U65" s="67"/>
      <c r="V65" s="67"/>
    </row>
    <row r="66" spans="1:22" x14ac:dyDescent="0.25">
      <c r="A66" s="84" t="str">
        <f>CONCATENATE(Lett,"**")</f>
        <v>Lett/GCA**</v>
      </c>
      <c r="B66" s="85">
        <v>3</v>
      </c>
      <c r="C66" s="85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36"/>
      <c r="R66" s="67"/>
      <c r="S66" s="67"/>
      <c r="T66" s="67"/>
      <c r="U66" s="67"/>
      <c r="V66" s="67"/>
    </row>
    <row r="67" spans="1:22" x14ac:dyDescent="0.25">
      <c r="A67" s="84"/>
      <c r="B67" s="85"/>
      <c r="C67" s="85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36"/>
      <c r="R67" s="67"/>
      <c r="S67" s="67"/>
      <c r="T67" s="67"/>
      <c r="U67" s="67"/>
      <c r="V67" s="67"/>
    </row>
    <row r="68" spans="1:22" x14ac:dyDescent="0.25">
      <c r="A68" s="189" t="s">
        <v>272</v>
      </c>
      <c r="B68" s="189"/>
      <c r="C68" s="190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36"/>
      <c r="R68" s="67"/>
      <c r="S68" s="67"/>
      <c r="T68" s="67"/>
      <c r="U68" s="67"/>
      <c r="V68" s="67"/>
    </row>
    <row r="69" spans="1:22" ht="15.75" customHeight="1" x14ac:dyDescent="0.25">
      <c r="A69" s="189" t="s">
        <v>261</v>
      </c>
      <c r="B69" s="189"/>
      <c r="C69" s="19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36"/>
      <c r="R69" s="67"/>
      <c r="S69" s="67"/>
      <c r="T69" s="67"/>
      <c r="U69" s="67"/>
      <c r="V69" s="67"/>
    </row>
    <row r="70" spans="1:22" ht="15.75" customHeight="1" x14ac:dyDescent="0.25">
      <c r="A70" s="189"/>
      <c r="B70" s="189"/>
      <c r="C70" s="19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36"/>
      <c r="R70" s="67"/>
      <c r="S70" s="67"/>
      <c r="T70" s="67"/>
      <c r="U70" s="67"/>
      <c r="V70" s="67"/>
    </row>
    <row r="71" spans="1:22" x14ac:dyDescent="0.25">
      <c r="A71" s="161" t="s">
        <v>268</v>
      </c>
      <c r="B71" s="162"/>
      <c r="C71" s="86"/>
      <c r="D71" s="89" t="s">
        <v>143</v>
      </c>
      <c r="E71" s="90">
        <f>SUM(E61:E70)</f>
        <v>0</v>
      </c>
      <c r="F71" s="68"/>
      <c r="G71" s="89" t="s">
        <v>143</v>
      </c>
      <c r="H71" s="90">
        <f>SUM(H61:H70)</f>
        <v>0</v>
      </c>
      <c r="I71" s="68"/>
      <c r="J71" s="89" t="s">
        <v>143</v>
      </c>
      <c r="K71" s="90">
        <f>SUM(K61:K70)</f>
        <v>0</v>
      </c>
      <c r="L71" s="68"/>
      <c r="M71" s="89" t="s">
        <v>143</v>
      </c>
      <c r="N71" s="90">
        <f>SUM(N61:N70)</f>
        <v>0</v>
      </c>
      <c r="O71" s="67"/>
      <c r="P71" s="89" t="s">
        <v>143</v>
      </c>
      <c r="Q71" s="137">
        <f>SUM(Q9:Q70)</f>
        <v>0</v>
      </c>
      <c r="R71" s="67"/>
      <c r="S71" s="67"/>
      <c r="T71" s="67"/>
      <c r="U71" s="67"/>
      <c r="V71" s="67"/>
    </row>
    <row r="72" spans="1:22" x14ac:dyDescent="0.25">
      <c r="A72" s="66"/>
      <c r="B72" s="66"/>
      <c r="C72" s="65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R72" s="67"/>
      <c r="S72" s="67"/>
      <c r="T72" s="67"/>
      <c r="U72" s="67"/>
      <c r="V72" s="67"/>
    </row>
    <row r="73" spans="1:22" x14ac:dyDescent="0.25"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68:C68"/>
    <mergeCell ref="A69:C70"/>
    <mergeCell ref="D8:E8"/>
    <mergeCell ref="G8:H8"/>
    <mergeCell ref="A1:C1"/>
    <mergeCell ref="D1:F1"/>
    <mergeCell ref="G1:J1"/>
    <mergeCell ref="J8:K8"/>
    <mergeCell ref="K1:Q1"/>
    <mergeCell ref="B2:Q2"/>
    <mergeCell ref="B3:Q3"/>
    <mergeCell ref="B4:Q4"/>
    <mergeCell ref="B5:Q5"/>
    <mergeCell ref="B6:Q6"/>
    <mergeCell ref="M60:N60"/>
    <mergeCell ref="P8:Q8"/>
    <mergeCell ref="D34:E34"/>
    <mergeCell ref="G34:H34"/>
    <mergeCell ref="J34:K34"/>
    <mergeCell ref="M34:N34"/>
    <mergeCell ref="D21:E21"/>
    <mergeCell ref="G21:H21"/>
    <mergeCell ref="J21:K21"/>
    <mergeCell ref="M21:N21"/>
    <mergeCell ref="A2:A6"/>
    <mergeCell ref="D60:E60"/>
    <mergeCell ref="G60:H60"/>
    <mergeCell ref="J60:K60"/>
    <mergeCell ref="M8:N8"/>
    <mergeCell ref="D47:E47"/>
    <mergeCell ref="G47:H47"/>
    <mergeCell ref="J47:K47"/>
    <mergeCell ref="M47:N47"/>
  </mergeCells>
  <pageMargins left="0.75" right="0.75" top="1" bottom="1" header="0.5" footer="0.5"/>
  <pageSetup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56</vt:i4>
      </vt:variant>
    </vt:vector>
  </HeadingPairs>
  <TitlesOfParts>
    <vt:vector size="63" baseType="lpstr">
      <vt:lpstr>ChE-Requirements</vt:lpstr>
      <vt:lpstr>University Core</vt:lpstr>
      <vt:lpstr>FlowChart-FW</vt:lpstr>
      <vt:lpstr>FlowChart-FWSp</vt:lpstr>
      <vt:lpstr>My Plan</vt:lpstr>
      <vt:lpstr>Example Plan-FW</vt:lpstr>
      <vt:lpstr>Example Plan-FWSp</vt:lpstr>
      <vt:lpstr>AdvWriting</vt:lpstr>
      <vt:lpstr>AmerHer</vt:lpstr>
      <vt:lpstr>Art</vt:lpstr>
      <vt:lpstr>Balances</vt:lpstr>
      <vt:lpstr>Biology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MultivariableCalculus</vt:lpstr>
      <vt:lpstr>OChem1</vt:lpstr>
      <vt:lpstr>OChem2</vt:lpstr>
      <vt:lpstr>ODEs</vt:lpstr>
      <vt:lpstr>PChem</vt:lpstr>
      <vt:lpstr>Physics1</vt:lpstr>
      <vt:lpstr>PlantDesign</vt:lpstr>
      <vt:lpstr>'Example Plan-FW'!Print_Area</vt:lpstr>
      <vt:lpstr>'Example Plan-FWSp'!Print_Area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TeachingsDoctrinesBofM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2017-08-09T21:33:50Z</cp:lastPrinted>
  <dcterms:created xsi:type="dcterms:W3CDTF">2010-05-14T17:45:48Z</dcterms:created>
  <dcterms:modified xsi:type="dcterms:W3CDTF">2017-08-09T21:55:44Z</dcterms:modified>
</cp:coreProperties>
</file>