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193035565566/WOPIServiceId_TP_BOX_2/WOPIUserId_-/"/>
    </mc:Choice>
  </mc:AlternateContent>
  <xr:revisionPtr revIDLastSave="136" documentId="13_ncr:1_{F50EF9BE-8694-4041-855E-79074E347A94}" xr6:coauthVersionLast="47" xr6:coauthVersionMax="47" xr10:uidLastSave="{EC6032E9-D5DC-4D6E-9C01-37CB7C2A030B}"/>
  <bookViews>
    <workbookView xWindow="19095" yWindow="0" windowWidth="19410" windowHeight="20955" xr2:uid="{00000000-000D-0000-FFFF-FFFF00000000}"/>
  </bookViews>
  <sheets>
    <sheet name="CBE-Requirements" sheetId="4" r:id="rId1"/>
    <sheet name="University Core" sheetId="6" r:id="rId2"/>
    <sheet name="FlowChart-FW" sheetId="1" r:id="rId3"/>
    <sheet name="FlowChart-FWSp" sheetId="15" r:id="rId4"/>
    <sheet name="My Plan" sheetId="5" r:id="rId5"/>
    <sheet name="Example Plan-8Sem" sheetId="16" r:id="rId6"/>
    <sheet name="Example Plan-8Sem2Terms" sheetId="13" r:id="rId7"/>
    <sheet name="Example Plan-10Sem" sheetId="17" r:id="rId8"/>
  </sheets>
  <definedNames>
    <definedName name="AdvWriting">'CBE-Requirements'!$E$70</definedName>
    <definedName name="AmerHer">'University Core'!$E$34</definedName>
    <definedName name="Art">'University Core'!$E$67</definedName>
    <definedName name="Balances">'CBE-Requirements'!$E$16</definedName>
    <definedName name="BalancesFluidsLab">'CBE-Requirements'!$E$47</definedName>
    <definedName name="Biology">'CBE-Requirements'!$E$66</definedName>
    <definedName name="Calculus1">'CBE-Requirements'!$E$18</definedName>
    <definedName name="Calculus2">'CBE-Requirements'!$E$19</definedName>
    <definedName name="CareerSkills1">'CBE-Requirements'!$E$17</definedName>
    <definedName name="CareerSkills2">'CBE-Requirements'!$E$56</definedName>
    <definedName name="catyear">'CBE-Requirements'!$F$2</definedName>
    <definedName name="Chem1">'CBE-Requirements'!$E$26</definedName>
    <definedName name="Chem2">'CBE-Requirements'!$E$27</definedName>
    <definedName name="ChEnAndSociety">'CBE-Requirements'!$E$48</definedName>
    <definedName name="Civilization1">'University Core'!$E$58</definedName>
    <definedName name="Civilization2Art">'University Core'!$E$73</definedName>
    <definedName name="Civlization2Lett">'University Core'!$E$63</definedName>
    <definedName name="CollegeChem1">'CBE-Requirements'!$E$29</definedName>
    <definedName name="CollegeChem2">'CBE-Requirements'!$E$30</definedName>
    <definedName name="CollegeChemLab">'CBE-Requirements'!$E$31</definedName>
    <definedName name="ComputerTools">'CBE-Requirements'!$E$15</definedName>
    <definedName name="Control">'CBE-Requirements'!$E$57</definedName>
    <definedName name="Econ">'CBE-Requirements'!$E$69</definedName>
    <definedName name="ElectricalEng">'CBE-Requirements'!$E$21</definedName>
    <definedName name="EngineeringMath1">'CBE-Requirements'!$E$37</definedName>
    <definedName name="EngineeringMath2">'CBE-Requirements'!$E$38</definedName>
    <definedName name="EternalFamily">'University Core'!$E$14</definedName>
    <definedName name="Fluids">'CBE-Requirements'!$E$51</definedName>
    <definedName name="FoundationsOfRestoration">'University Core'!$E$15</definedName>
    <definedName name="FreshmanSeminar">'CBE-Requirements'!$E$14</definedName>
    <definedName name="HeatAndMass">'CBE-Requirements'!$E$52</definedName>
    <definedName name="IntroToChE">'CBE-Requirements'!$E$13</definedName>
    <definedName name="JesusChristEverlastingGospel">'University Core'!$E$16</definedName>
    <definedName name="Lett">'University Core'!$E$77</definedName>
    <definedName name="LinearAlgebra">'CBE-Requirements'!$E$40</definedName>
    <definedName name="Materials">'CBE-Requirements'!$E$53</definedName>
    <definedName name="MaterialsReactionsLab">'CBE-Requirements'!$E$49</definedName>
    <definedName name="MultivariableCalculus">'CBE-Requirements'!$E$41</definedName>
    <definedName name="OChem">'CBE-Requirements'!$E$67</definedName>
    <definedName name="ODEs">'CBE-Requirements'!$E$42</definedName>
    <definedName name="PChem">'CBE-Requirements'!$E$68</definedName>
    <definedName name="Physics1">'CBE-Requirements'!$E$20</definedName>
    <definedName name="PlantDesign">'CBE-Requirements'!$E$59</definedName>
    <definedName name="_xlnm.Print_Area" localSheetId="7">'Example Plan-10Sem'!$A$1:$Q$71</definedName>
    <definedName name="_xlnm.Print_Area" localSheetId="5">'Example Plan-8Sem'!$A$1:$Q$71</definedName>
    <definedName name="_xlnm.Print_Area" localSheetId="6">'Example Plan-8Sem2Terms'!$A$1:$Q$71</definedName>
    <definedName name="_xlnm.Print_Area" localSheetId="4">'My Plan'!$A$1:$Q$71</definedName>
    <definedName name="ReactionEngineering">'CBE-Requirements'!$E$55</definedName>
    <definedName name="RelElec1">'University Core'!$E$21</definedName>
    <definedName name="RelElec2">'University Core'!$E$22</definedName>
    <definedName name="RelElec3">'University Core'!$E$23</definedName>
    <definedName name="RevisionDate">'CBE-Requirements'!$H$2</definedName>
    <definedName name="Separations">'CBE-Requirements'!$E$60</definedName>
    <definedName name="SepControlLab">'CBE-Requirements'!$E$58</definedName>
    <definedName name="Stats">'CBE-Requirements'!$E$71</definedName>
    <definedName name="StudentSuccess">'University Core'!$E$28</definedName>
    <definedName name="TeachingsDoctrinesBofM">'University Core'!$E$17</definedName>
    <definedName name="Thermo">'CBE-Requirements'!$E$50</definedName>
    <definedName name="ThermoHMTLab">'CBE-Requirements'!$E$54</definedName>
    <definedName name="UOLab">'CBE-Requirements'!$E$61</definedName>
    <definedName name="Writing">'University Core'!$E$43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0" i="5" l="1"/>
  <c r="A48" i="5"/>
  <c r="G48" i="16"/>
  <c r="G48" i="13"/>
  <c r="G61" i="17"/>
  <c r="G12" i="17"/>
  <c r="G13" i="17"/>
  <c r="G38" i="17"/>
  <c r="D39" i="17"/>
  <c r="D13" i="17"/>
  <c r="D40" i="13"/>
  <c r="J23" i="13"/>
  <c r="D14" i="13"/>
  <c r="D14" i="16"/>
  <c r="A68" i="5"/>
  <c r="D41" i="16"/>
  <c r="F2" i="6"/>
  <c r="D1" i="5"/>
  <c r="A2" i="15"/>
  <c r="A2" i="1"/>
  <c r="D65" i="17" l="1"/>
  <c r="D64" i="17"/>
  <c r="D53" i="13"/>
  <c r="D54" i="16"/>
  <c r="D53" i="16"/>
  <c r="D25" i="17"/>
  <c r="D25" i="13"/>
  <c r="D25" i="16"/>
  <c r="E71" i="17" l="1"/>
  <c r="A29" i="17" l="1"/>
  <c r="A28" i="17"/>
  <c r="A27" i="17"/>
  <c r="A25" i="17"/>
  <c r="A24" i="17"/>
  <c r="A23" i="17"/>
  <c r="A29" i="13"/>
  <c r="A28" i="13"/>
  <c r="A27" i="13"/>
  <c r="A25" i="13"/>
  <c r="A24" i="13"/>
  <c r="A23" i="13"/>
  <c r="A29" i="16"/>
  <c r="A28" i="16"/>
  <c r="A27" i="16"/>
  <c r="A25" i="16"/>
  <c r="A24" i="16"/>
  <c r="A23" i="16"/>
  <c r="D37" i="17"/>
  <c r="D38" i="13"/>
  <c r="D26" i="17"/>
  <c r="D27" i="13"/>
  <c r="D27" i="16"/>
  <c r="D26" i="16"/>
  <c r="D39" i="16"/>
  <c r="A36" i="5"/>
  <c r="A45" i="5"/>
  <c r="Q71" i="17" l="1"/>
  <c r="N71" i="17"/>
  <c r="K71" i="17"/>
  <c r="H71" i="17"/>
  <c r="N58" i="17"/>
  <c r="K58" i="17"/>
  <c r="H58" i="17"/>
  <c r="E58" i="17"/>
  <c r="G53" i="17"/>
  <c r="D52" i="17"/>
  <c r="G64" i="17"/>
  <c r="D63" i="17"/>
  <c r="D62" i="17"/>
  <c r="D49" i="17"/>
  <c r="D61" i="17"/>
  <c r="N45" i="17"/>
  <c r="K45" i="17"/>
  <c r="H45" i="17"/>
  <c r="E45" i="17"/>
  <c r="G39" i="17"/>
  <c r="G52" i="17"/>
  <c r="G36" i="17"/>
  <c r="D36" i="17"/>
  <c r="G49" i="17"/>
  <c r="D50" i="17"/>
  <c r="G35" i="17"/>
  <c r="D35" i="17"/>
  <c r="G48" i="17"/>
  <c r="D48" i="17"/>
  <c r="N32" i="17"/>
  <c r="K32" i="17"/>
  <c r="H32" i="17"/>
  <c r="E32" i="17"/>
  <c r="G27" i="17"/>
  <c r="D38" i="17"/>
  <c r="G25" i="17"/>
  <c r="G24" i="17"/>
  <c r="D24" i="17"/>
  <c r="G23" i="17"/>
  <c r="D23" i="17"/>
  <c r="G22" i="17"/>
  <c r="D22" i="17"/>
  <c r="N19" i="17"/>
  <c r="K19" i="17"/>
  <c r="H19" i="17"/>
  <c r="E19" i="17"/>
  <c r="G37" i="17"/>
  <c r="D12" i="17"/>
  <c r="G11" i="17"/>
  <c r="D11" i="17"/>
  <c r="G10" i="17"/>
  <c r="D10" i="17"/>
  <c r="G9" i="17"/>
  <c r="D9" i="17"/>
  <c r="E45" i="16"/>
  <c r="K1" i="17" l="1"/>
  <c r="Q71" i="16"/>
  <c r="N71" i="16"/>
  <c r="K71" i="16"/>
  <c r="H71" i="16"/>
  <c r="E71" i="16"/>
  <c r="N58" i="16"/>
  <c r="K58" i="16"/>
  <c r="H58" i="16"/>
  <c r="E58" i="16"/>
  <c r="G52" i="16"/>
  <c r="D52" i="16"/>
  <c r="D50" i="16"/>
  <c r="D49" i="16"/>
  <c r="D48" i="16"/>
  <c r="N45" i="16"/>
  <c r="K45" i="16"/>
  <c r="H45" i="16"/>
  <c r="G40" i="16"/>
  <c r="G39" i="16"/>
  <c r="G38" i="16"/>
  <c r="G37" i="16"/>
  <c r="D37" i="16"/>
  <c r="G36" i="16"/>
  <c r="D38" i="16"/>
  <c r="G35" i="16"/>
  <c r="D36" i="16"/>
  <c r="N32" i="16"/>
  <c r="K32" i="16"/>
  <c r="H32" i="16"/>
  <c r="E32" i="16"/>
  <c r="G27" i="16"/>
  <c r="G25" i="16"/>
  <c r="G24" i="16"/>
  <c r="D24" i="16"/>
  <c r="G41" i="16"/>
  <c r="G23" i="16"/>
  <c r="D23" i="16"/>
  <c r="D35" i="16"/>
  <c r="G22" i="16"/>
  <c r="D22" i="16"/>
  <c r="N19" i="16"/>
  <c r="K19" i="16"/>
  <c r="H19" i="16"/>
  <c r="E19" i="16"/>
  <c r="D13" i="16"/>
  <c r="G12" i="16"/>
  <c r="D12" i="16"/>
  <c r="D28" i="16"/>
  <c r="G11" i="16"/>
  <c r="D11" i="16"/>
  <c r="G28" i="16"/>
  <c r="G10" i="16"/>
  <c r="D10" i="16"/>
  <c r="G13" i="16"/>
  <c r="G9" i="16"/>
  <c r="D9" i="16"/>
  <c r="A70" i="5"/>
  <c r="A69" i="5"/>
  <c r="A67" i="5"/>
  <c r="A66" i="5"/>
  <c r="A65" i="5"/>
  <c r="A63" i="5"/>
  <c r="A62" i="5"/>
  <c r="A61" i="5"/>
  <c r="A60" i="5"/>
  <c r="A59" i="5"/>
  <c r="A58" i="5"/>
  <c r="A57" i="5"/>
  <c r="A50" i="5"/>
  <c r="A49" i="5"/>
  <c r="A47" i="5"/>
  <c r="A46" i="5"/>
  <c r="A44" i="5"/>
  <c r="A43" i="5"/>
  <c r="A42" i="5"/>
  <c r="A41" i="5"/>
  <c r="A40" i="5"/>
  <c r="A39" i="5"/>
  <c r="A38" i="5"/>
  <c r="A37" i="5"/>
  <c r="A35" i="5"/>
  <c r="A34" i="5"/>
  <c r="A33" i="5"/>
  <c r="A32" i="5"/>
  <c r="A31" i="5"/>
  <c r="A29" i="5"/>
  <c r="A28" i="5"/>
  <c r="A27" i="5"/>
  <c r="A25" i="5"/>
  <c r="A24" i="5"/>
  <c r="A23" i="5"/>
  <c r="A21" i="5"/>
  <c r="A19" i="5"/>
  <c r="A17" i="5"/>
  <c r="A16" i="5"/>
  <c r="A15" i="5"/>
  <c r="A14" i="5"/>
  <c r="A13" i="5"/>
  <c r="A12" i="5"/>
  <c r="A11" i="5"/>
  <c r="A10" i="5"/>
  <c r="A9" i="5"/>
  <c r="H71" i="13"/>
  <c r="E71" i="13"/>
  <c r="D52" i="13"/>
  <c r="D49" i="13"/>
  <c r="G37" i="13"/>
  <c r="D36" i="13"/>
  <c r="G25" i="13"/>
  <c r="G12" i="13"/>
  <c r="G11" i="13"/>
  <c r="G10" i="13"/>
  <c r="G9" i="13"/>
  <c r="D12" i="13"/>
  <c r="D13" i="13"/>
  <c r="K1" i="16" l="1"/>
  <c r="Q71" i="13" l="1"/>
  <c r="N71" i="13"/>
  <c r="K71" i="13"/>
  <c r="N58" i="13"/>
  <c r="K58" i="13"/>
  <c r="H58" i="13"/>
  <c r="E58" i="13"/>
  <c r="J24" i="13"/>
  <c r="G52" i="13"/>
  <c r="D50" i="13"/>
  <c r="D48" i="13"/>
  <c r="N45" i="13"/>
  <c r="K45" i="13"/>
  <c r="H45" i="13"/>
  <c r="E45" i="13"/>
  <c r="G40" i="13"/>
  <c r="G39" i="13"/>
  <c r="G38" i="13"/>
  <c r="D37" i="13"/>
  <c r="G36" i="13"/>
  <c r="D35" i="13"/>
  <c r="G35" i="13"/>
  <c r="J22" i="13"/>
  <c r="N32" i="13"/>
  <c r="H32" i="13"/>
  <c r="E32" i="13"/>
  <c r="G24" i="13"/>
  <c r="G27" i="13"/>
  <c r="J11" i="13"/>
  <c r="J10" i="13"/>
  <c r="D26" i="13"/>
  <c r="D24" i="13"/>
  <c r="G23" i="13"/>
  <c r="D23" i="13"/>
  <c r="G22" i="13"/>
  <c r="D22" i="13"/>
  <c r="N19" i="13"/>
  <c r="K19" i="13"/>
  <c r="H19" i="13"/>
  <c r="E19" i="13"/>
  <c r="J9" i="13"/>
  <c r="D11" i="13"/>
  <c r="D10" i="13"/>
  <c r="D9" i="13"/>
  <c r="K1" i="13" l="1"/>
  <c r="G8" i="5"/>
  <c r="J8" i="5"/>
  <c r="M8" i="5"/>
  <c r="E93" i="6" l="1"/>
  <c r="D21" i="5" l="1"/>
  <c r="D33" i="5" l="1"/>
  <c r="D46" i="5" s="1"/>
  <c r="J21" i="5"/>
  <c r="M21" i="5"/>
  <c r="G21" i="5"/>
  <c r="G46" i="5" l="1"/>
  <c r="J46" i="5"/>
  <c r="M46" i="5"/>
  <c r="G33" i="5"/>
  <c r="J33" i="5"/>
  <c r="M33" i="5"/>
  <c r="D60" i="5"/>
  <c r="M60" i="5" l="1"/>
  <c r="G60" i="5"/>
  <c r="J60" i="5"/>
  <c r="E58" i="5" l="1"/>
  <c r="E19" i="5"/>
  <c r="H19" i="5"/>
  <c r="K19" i="5"/>
  <c r="N19" i="5"/>
  <c r="E31" i="5"/>
  <c r="H31" i="5"/>
  <c r="K31" i="5"/>
  <c r="N31" i="5"/>
  <c r="E44" i="5"/>
  <c r="H44" i="5"/>
  <c r="K44" i="5"/>
  <c r="N44" i="5"/>
  <c r="H58" i="5"/>
  <c r="K58" i="5"/>
  <c r="N58" i="5"/>
  <c r="E71" i="5"/>
  <c r="H71" i="5"/>
  <c r="K71" i="5"/>
  <c r="N71" i="5"/>
  <c r="Q71" i="5"/>
  <c r="E90" i="6"/>
  <c r="E89" i="6"/>
  <c r="E52" i="6"/>
  <c r="E46" i="6"/>
  <c r="E49" i="6"/>
</calcChain>
</file>

<file path=xl/sharedStrings.xml><?xml version="1.0" encoding="utf-8"?>
<sst xmlns="http://schemas.openxmlformats.org/spreadsheetml/2006/main" count="839" uniqueCount="321">
  <si>
    <t>And complete one of the following options:</t>
  </si>
  <si>
    <t>Either</t>
  </si>
  <si>
    <t>Or</t>
  </si>
  <si>
    <t>General College Chemistry Laboratory</t>
  </si>
  <si>
    <t>3.</t>
  </si>
  <si>
    <t>Complete one of the following options:</t>
  </si>
  <si>
    <t>Mathematics for Engineers 1</t>
  </si>
  <si>
    <t>Elementary Linear Algebra</t>
  </si>
  <si>
    <t>Calculus of Several Variables</t>
  </si>
  <si>
    <t>Ordinary Differential Equations</t>
  </si>
  <si>
    <t xml:space="preserve">4. </t>
  </si>
  <si>
    <t>Complete the following professional courses:</t>
  </si>
  <si>
    <t>Fluid Mechanics</t>
  </si>
  <si>
    <t>Heat and Mass Transfer</t>
  </si>
  <si>
    <t>Science of Engineering Materials</t>
  </si>
  <si>
    <t>Chemical Reaction Engineering</t>
  </si>
  <si>
    <t>Career Skills</t>
  </si>
  <si>
    <t>Process Control and Dynamics</t>
  </si>
  <si>
    <t>Separations</t>
  </si>
  <si>
    <t>5.</t>
  </si>
  <si>
    <t>Complete the following supporting courses:</t>
  </si>
  <si>
    <t>Physical Chemistry for Engineers</t>
  </si>
  <si>
    <t>Technical Communication</t>
  </si>
  <si>
    <t>6.</t>
  </si>
  <si>
    <t>○</t>
  </si>
  <si>
    <t>7.</t>
  </si>
  <si>
    <t>2.  If courses have been completed prior to filling in this worksheet, drag and drop course and credit hours into the completed column.</t>
  </si>
  <si>
    <t xml:space="preserve">Instructions:   </t>
  </si>
  <si>
    <t>Student Name:</t>
  </si>
  <si>
    <t>Fall</t>
  </si>
  <si>
    <t>Winter</t>
  </si>
  <si>
    <t>Math 112</t>
  </si>
  <si>
    <t>Math 113</t>
  </si>
  <si>
    <t>Phscs 121</t>
  </si>
  <si>
    <t>2 Credits</t>
  </si>
  <si>
    <t>3 Credits</t>
  </si>
  <si>
    <t>Chem 111</t>
  </si>
  <si>
    <t>Chem 112</t>
  </si>
  <si>
    <t>Chem 105</t>
  </si>
  <si>
    <t>Chem 106</t>
  </si>
  <si>
    <t>Chem 107</t>
  </si>
  <si>
    <t>Math 302</t>
  </si>
  <si>
    <t>Math 303</t>
  </si>
  <si>
    <t>Math 314</t>
  </si>
  <si>
    <t>Math 334</t>
  </si>
  <si>
    <t>Chem 467</t>
  </si>
  <si>
    <t>4 Credits</t>
  </si>
  <si>
    <t>Chem Lab</t>
  </si>
  <si>
    <t>Color Legend</t>
  </si>
  <si>
    <t>University Core</t>
  </si>
  <si>
    <t>Shape Legend</t>
  </si>
  <si>
    <t>Major-required Courses (Chemical Engineering)</t>
  </si>
  <si>
    <t>15.5 Credits</t>
  </si>
  <si>
    <t>15 Credits</t>
  </si>
  <si>
    <t>Planning Worksheet</t>
  </si>
  <si>
    <t>Preprofessional Course</t>
  </si>
  <si>
    <t>University Core Requirements</t>
  </si>
  <si>
    <t>Doctrinal Foundations</t>
  </si>
  <si>
    <t>BS in Chemical Engineering</t>
  </si>
  <si>
    <t>For more information see:</t>
  </si>
  <si>
    <t>1.</t>
  </si>
  <si>
    <t>2.</t>
  </si>
  <si>
    <t>Complete the following preprofessional courses:</t>
  </si>
  <si>
    <t>Calculus 1</t>
  </si>
  <si>
    <t>Calculus 2</t>
  </si>
  <si>
    <t>Languages of Learning</t>
  </si>
  <si>
    <t>Arts, Letters, and Sciences</t>
  </si>
  <si>
    <t>Civilization 1</t>
  </si>
  <si>
    <t>Civ 1</t>
  </si>
  <si>
    <t>Civilization 2/Letters</t>
  </si>
  <si>
    <t>Civ 2/Lett</t>
  </si>
  <si>
    <t>Arts</t>
  </si>
  <si>
    <t>Civilization 2/Arts</t>
  </si>
  <si>
    <t>Letters</t>
  </si>
  <si>
    <t>Biological Science</t>
  </si>
  <si>
    <t>Physical Science</t>
  </si>
  <si>
    <t>Social Science</t>
  </si>
  <si>
    <t>Civ 2/Art</t>
  </si>
  <si>
    <r>
      <t xml:space="preserve">Take one course which counts as </t>
    </r>
    <r>
      <rPr>
        <i/>
        <sz val="12"/>
        <rFont val="Arial"/>
        <family val="2"/>
      </rPr>
      <t>both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Civilization 2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Letters</t>
    </r>
    <r>
      <rPr>
        <sz val="12"/>
        <rFont val="Arial"/>
        <family val="2"/>
      </rPr>
      <t>.</t>
    </r>
  </si>
  <si>
    <r>
      <t xml:space="preserve">Take one course which counts as </t>
    </r>
    <r>
      <rPr>
        <i/>
        <sz val="12"/>
        <rFont val="Arial"/>
        <family val="2"/>
      </rPr>
      <t>both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Civilization 2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Arts</t>
    </r>
    <r>
      <rPr>
        <sz val="12"/>
        <rFont val="Arial"/>
        <family val="2"/>
      </rPr>
      <t>.</t>
    </r>
  </si>
  <si>
    <t>Notes:</t>
  </si>
  <si>
    <t>Spring</t>
  </si>
  <si>
    <t>8 Credits</t>
  </si>
  <si>
    <t>***</t>
  </si>
  <si>
    <t>*</t>
  </si>
  <si>
    <t>**</t>
  </si>
  <si>
    <t>Available F or W</t>
  </si>
  <si>
    <t>Available Sp</t>
  </si>
  <si>
    <t>†</t>
  </si>
  <si>
    <t>2 Credits*</t>
  </si>
  <si>
    <t>0.5 Credits*</t>
  </si>
  <si>
    <t>3 Credits***</t>
  </si>
  <si>
    <t>Credits</t>
  </si>
  <si>
    <t>OTHER COURSES</t>
  </si>
  <si>
    <t>RELIGION COURSES</t>
  </si>
  <si>
    <t>ENG elec</t>
  </si>
  <si>
    <t xml:space="preserve">EMSB elec </t>
  </si>
  <si>
    <t>F</t>
  </si>
  <si>
    <t>FSp</t>
  </si>
  <si>
    <t>W</t>
  </si>
  <si>
    <t>FW</t>
  </si>
  <si>
    <t>FWSpSu</t>
  </si>
  <si>
    <t>ENGINEERING COURSES</t>
  </si>
  <si>
    <t>FWSu</t>
  </si>
  <si>
    <t>Alternative to Math 302/303 sequence</t>
  </si>
  <si>
    <t>F</t>
    <phoneticPr fontId="0"/>
  </si>
  <si>
    <t>FWSp</t>
  </si>
  <si>
    <t>Completed Courses</t>
  </si>
  <si>
    <t>MATH AND SCIENCE COURSES</t>
  </si>
  <si>
    <t>Offered</t>
  </si>
  <si>
    <t>Credit</t>
  </si>
  <si>
    <t>Courses</t>
  </si>
  <si>
    <t>4 Credits****</t>
  </si>
  <si>
    <t>****</t>
  </si>
  <si>
    <t>‡</t>
  </si>
  <si>
    <t>Or Engl 115</t>
  </si>
  <si>
    <r>
      <t xml:space="preserve">3.  Please </t>
    </r>
    <r>
      <rPr>
        <b/>
        <sz val="10"/>
        <rFont val="Arial"/>
        <family val="2"/>
      </rPr>
      <t>consult the flowsheets</t>
    </r>
    <r>
      <rPr>
        <sz val="10"/>
        <rFont val="Arial"/>
        <family val="2"/>
      </rPr>
      <t xml:space="preserve"> when planning and don't take courses without fulfilling the prerequisites or take too many credit hours.</t>
    </r>
  </si>
  <si>
    <r>
      <t xml:space="preserve">1.  After labeling the years, </t>
    </r>
    <r>
      <rPr>
        <b/>
        <u/>
        <sz val="10"/>
        <rFont val="Arial"/>
        <family val="2"/>
      </rPr>
      <t>drag and drop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each course </t>
    </r>
    <r>
      <rPr>
        <i/>
        <sz val="10"/>
        <rFont val="Arial"/>
        <family val="2"/>
      </rPr>
      <t>and</t>
    </r>
    <r>
      <rPr>
        <sz val="10"/>
        <rFont val="Arial"/>
        <family val="2"/>
      </rPr>
      <t xml:space="preserve"> associated credit hours into the appropriate location.   </t>
    </r>
  </si>
  <si>
    <t>††</t>
  </si>
  <si>
    <t>16 Credits</t>
  </si>
  <si>
    <t>Rel Elec 1</t>
  </si>
  <si>
    <t>Rel Elec 2</t>
  </si>
  <si>
    <t>Rel Elec 3</t>
  </si>
  <si>
    <t>Religion Electives</t>
  </si>
  <si>
    <t>Religion Elective 1</t>
  </si>
  <si>
    <t>Religion Elective 2</t>
  </si>
  <si>
    <t>Religion Elective 3</t>
  </si>
  <si>
    <t>The Individual and Society</t>
  </si>
  <si>
    <t>American Heritage</t>
  </si>
  <si>
    <t>Global and Cultural Awareness</t>
  </si>
  <si>
    <t>Skills</t>
  </si>
  <si>
    <t>Wrtg 150</t>
  </si>
  <si>
    <t>Writing and Rhetoric</t>
  </si>
  <si>
    <t>Advanced Writing</t>
  </si>
  <si>
    <t>First Year Writing</t>
  </si>
  <si>
    <t>Advanced Written &amp; Oral Communication</t>
  </si>
  <si>
    <t>Quantitative Reasoning</t>
  </si>
  <si>
    <t>A Htg 100</t>
  </si>
  <si>
    <t>Major-required Courses (non-Chemical Engineering)</t>
  </si>
  <si>
    <t>Catalog Year:</t>
  </si>
  <si>
    <r>
      <t>3 Credits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</si>
  <si>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3 Credits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</si>
  <si>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University Core Courses</t>
    </r>
    <r>
      <rPr>
        <vertAlign val="superscript"/>
        <sz val="11"/>
        <color theme="1"/>
        <rFont val="Calibri"/>
        <family val="2"/>
        <scheme val="minor"/>
      </rPr>
      <t>3</t>
    </r>
  </si>
  <si>
    <t>Fall 1</t>
  </si>
  <si>
    <t>Winter 1</t>
  </si>
  <si>
    <t>Fall 2</t>
  </si>
  <si>
    <t>Winter 2</t>
  </si>
  <si>
    <t>Fall 3</t>
  </si>
  <si>
    <t>Winter 3</t>
  </si>
  <si>
    <t>Fall 4</t>
  </si>
  <si>
    <t>Winter 4</t>
  </si>
  <si>
    <t>Spring 2</t>
  </si>
  <si>
    <t>Summer 2</t>
  </si>
  <si>
    <t>Spring 1</t>
  </si>
  <si>
    <t>Summer 1</t>
  </si>
  <si>
    <t>Eter Fam</t>
  </si>
  <si>
    <t>The Eternal Family</t>
  </si>
  <si>
    <t>Foundations of the Restoration</t>
  </si>
  <si>
    <t>B of M</t>
  </si>
  <si>
    <t>Teachings &amp; Doctrine of the Book of Mormon</t>
  </si>
  <si>
    <t>ChristGosp</t>
  </si>
  <si>
    <t>Religion Required</t>
  </si>
  <si>
    <t>Restoration</t>
  </si>
  <si>
    <t>Complete 2 hours of advanced chemistry laboratory</t>
  </si>
  <si>
    <t>Professional Program Course</t>
  </si>
  <si>
    <t>Available F, W, or Sp</t>
  </si>
  <si>
    <t>3 Credits****</t>
  </si>
  <si>
    <t>2. Many Eng and EMSB courses may be taken earlier than shown above as along as prerequisites are met.</t>
  </si>
  <si>
    <r>
      <t>4 Credits</t>
    </r>
    <r>
      <rPr>
        <sz val="11"/>
        <color theme="1"/>
        <rFont val="Calibri"/>
        <family val="2"/>
      </rPr>
      <t>†</t>
    </r>
  </si>
  <si>
    <r>
      <t>3 Credits</t>
    </r>
    <r>
      <rPr>
        <sz val="11"/>
        <color theme="1"/>
        <rFont val="Calibri"/>
        <family val="2"/>
      </rPr>
      <t>††</t>
    </r>
  </si>
  <si>
    <r>
      <t xml:space="preserve">3 Credits </t>
    </r>
    <r>
      <rPr>
        <sz val="11"/>
        <color theme="1"/>
        <rFont val="Calibri"/>
        <family val="2"/>
      </rPr>
      <t>§</t>
    </r>
  </si>
  <si>
    <t>2 Credits***</t>
  </si>
  <si>
    <t>Dashed lines represent concurrent enrollment.</t>
  </si>
  <si>
    <t>FW(SpSu)</t>
  </si>
  <si>
    <t>Click here and see "CIVILIZATION 2" for the approved list.</t>
  </si>
  <si>
    <t>Click here and see "ARTS" for the approved list.</t>
  </si>
  <si>
    <t>Click here and see "LETTERS" for the approved list.</t>
  </si>
  <si>
    <t>General Education Requirements</t>
  </si>
  <si>
    <t>Econ 110</t>
  </si>
  <si>
    <t>Economic Prinicples and Problems</t>
  </si>
  <si>
    <t>Economic Principles and Problems</t>
  </si>
  <si>
    <t>GCA</t>
  </si>
  <si>
    <t>Take a course that double counts as either Lett/GCA or Art/GCA (see below)</t>
  </si>
  <si>
    <t>Art/GCA</t>
  </si>
  <si>
    <t>Lett/GCA</t>
  </si>
  <si>
    <r>
      <t xml:space="preserve">Take one course which counts as </t>
    </r>
    <r>
      <rPr>
        <i/>
        <sz val="12"/>
        <rFont val="Arial"/>
        <family val="2"/>
      </rPr>
      <t>both</t>
    </r>
  </si>
  <si>
    <r>
      <rPr>
        <b/>
        <sz val="12"/>
        <rFont val="Arial"/>
        <family val="2"/>
      </rPr>
      <t>Arts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Global &amp; Cultural Awareness</t>
    </r>
  </si>
  <si>
    <r>
      <t xml:space="preserve">Letters </t>
    </r>
    <r>
      <rPr>
        <sz val="12"/>
        <rFont val="Arial"/>
        <family val="2"/>
      </rPr>
      <t>and</t>
    </r>
    <r>
      <rPr>
        <b/>
        <sz val="12"/>
        <rFont val="Arial"/>
        <family val="2"/>
      </rPr>
      <t xml:space="preserve"> Global &amp; Cultural Awareness</t>
    </r>
  </si>
  <si>
    <t>Biology</t>
  </si>
  <si>
    <t>• Bio 130</t>
  </si>
  <si>
    <t>• MMBio 221</t>
  </si>
  <si>
    <t>Take one of the following options*</t>
  </si>
  <si>
    <t>3. Most University Core courses may be taken in any order, but Wrtg 150 should be taken prior to Engl 316.</t>
  </si>
  <si>
    <r>
      <t>3 Credits*</t>
    </r>
    <r>
      <rPr>
        <vertAlign val="superscript"/>
        <sz val="11"/>
        <color theme="1"/>
        <rFont val="Calibri"/>
        <family val="2"/>
        <scheme val="minor"/>
      </rPr>
      <t>,4</t>
    </r>
  </si>
  <si>
    <r>
      <t>3 Credits**</t>
    </r>
    <r>
      <rPr>
        <vertAlign val="superscript"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</rPr>
      <t>‡</t>
    </r>
  </si>
  <si>
    <t>4. Though not required, Ch En 311 should be taken before or concurrently with Ch En 374</t>
  </si>
  <si>
    <t>Or 105, 106, 107 (not recommended)</t>
  </si>
  <si>
    <r>
      <t>Or</t>
    </r>
    <r>
      <rPr>
        <sz val="10"/>
        <rFont val="Arial"/>
        <family val="2"/>
      </rPr>
      <t xml:space="preserve"> (though not recommended)</t>
    </r>
  </si>
  <si>
    <t>Mathematics for Engineers 2</t>
  </si>
  <si>
    <t>Alternative to Chem 111/112 sequence†</t>
  </si>
  <si>
    <t xml:space="preserve">The university counts other options for Biology, but only those listed may count towards the </t>
  </si>
  <si>
    <t>BS chemical engineering requirement.</t>
  </si>
  <si>
    <t>May be taken in soph. or junior year</t>
  </si>
  <si>
    <r>
      <t xml:space="preserve">5.  </t>
    </r>
    <r>
      <rPr>
        <sz val="10"/>
        <color indexed="10"/>
        <rFont val="Arial"/>
        <family val="2"/>
      </rPr>
      <t xml:space="preserve">WARNING: </t>
    </r>
    <r>
      <rPr>
        <sz val="10"/>
        <rFont val="Arial"/>
        <family val="2"/>
      </rPr>
      <t>If you change your plan, visit with your advisor. Incorrect planning may result in delaying your graduation.</t>
    </r>
  </si>
  <si>
    <t>Spring 3</t>
  </si>
  <si>
    <t>Summer 3</t>
  </si>
  <si>
    <t>Spring 4</t>
  </si>
  <si>
    <t>Summer 4</t>
  </si>
  <si>
    <t>Spring 5</t>
  </si>
  <si>
    <t>Summer 5</t>
  </si>
  <si>
    <t>Winter 5</t>
  </si>
  <si>
    <t>Fall 5</t>
  </si>
  <si>
    <t xml:space="preserve">5. Pay very close attention to prerequisites.  You will not be allowed to take courses without fulfilling the prerequisites even if it means delaying graduation a year.  </t>
  </si>
  <si>
    <r>
      <t>Solid lines (from left to right) represent prerequisites.</t>
    </r>
    <r>
      <rPr>
        <vertAlign val="superscript"/>
        <sz val="11"/>
        <color theme="1"/>
        <rFont val="Calibri"/>
        <family val="2"/>
        <scheme val="minor"/>
      </rPr>
      <t>5</t>
    </r>
  </si>
  <si>
    <t>Total Credits</t>
  </si>
  <si>
    <t>8 Sem., 2 Terms</t>
  </si>
  <si>
    <t>10 Semesters</t>
  </si>
  <si>
    <t>Materials and Reactions Lab</t>
  </si>
  <si>
    <t>Chemical Process and Fluids Lab</t>
  </si>
  <si>
    <t>Thermodynamics and Transport Lab</t>
  </si>
  <si>
    <t>Separations and Process Control Lab</t>
  </si>
  <si>
    <t>Unit Operations Laboratory</t>
  </si>
  <si>
    <t>Engineering, Math, Science, Business</t>
  </si>
  <si>
    <t>Career Skills 1</t>
  </si>
  <si>
    <t>16.5 Credits</t>
  </si>
  <si>
    <t>Chem 357</t>
  </si>
  <si>
    <t>Industrial Orgainic Chemistry</t>
  </si>
  <si>
    <t>17.5 Credits</t>
  </si>
  <si>
    <t>0.5 Credits</t>
  </si>
  <si>
    <r>
      <t>3 Credits</t>
    </r>
    <r>
      <rPr>
        <vertAlign val="superscript"/>
        <sz val="11"/>
        <color theme="1"/>
        <rFont val="Calibri"/>
        <family val="2"/>
        <scheme val="minor"/>
      </rPr>
      <t>4</t>
    </r>
  </si>
  <si>
    <t>0.5 Credit*</t>
  </si>
  <si>
    <t xml:space="preserve">    Professional Program Admission</t>
  </si>
  <si>
    <t>13.5 Credits</t>
  </si>
  <si>
    <t>14.5 Credits</t>
  </si>
  <si>
    <t>13 Credits</t>
  </si>
  <si>
    <r>
      <t>2 Credits***</t>
    </r>
    <r>
      <rPr>
        <vertAlign val="superscript"/>
        <sz val="11"/>
        <color theme="1"/>
        <rFont val="Calibri"/>
        <family val="2"/>
        <scheme val="minor"/>
      </rPr>
      <t>,6</t>
    </r>
  </si>
  <si>
    <t xml:space="preserve">6. Courses can be taken early if prerequisites are met.  For example, students passing the Calculus BC AP Exam with a 5 receive credit for Math 112/113 and could </t>
  </si>
  <si>
    <t xml:space="preserve">     take Ch En 263 in Winter of the first year after taking Ch En 170 in the Fall.</t>
  </si>
  <si>
    <t>4. Though not required, Ch En 311 should be taken before or concurrently with Ch En 374.</t>
  </si>
  <si>
    <t>EPSEL elec</t>
  </si>
  <si>
    <t>** Or a Civ 2/Lett course and a subsequent</t>
  </si>
  <si>
    <t>†  not recommended</t>
  </si>
  <si>
    <t xml:space="preserve">     Art/GCA course</t>
  </si>
  <si>
    <t>8 Semesters</t>
  </si>
  <si>
    <t>Math 213</t>
  </si>
  <si>
    <t>Or 213, 314, 334</t>
  </si>
  <si>
    <t>Principles of Chemistry 1</t>
  </si>
  <si>
    <t>Principles of Chemistry 2</t>
  </si>
  <si>
    <t>General College Chemistry 1 with Lab (Integrated)</t>
  </si>
  <si>
    <t>General College Chemistry 2</t>
  </si>
  <si>
    <r>
      <t>3 Credits</t>
    </r>
    <r>
      <rPr>
        <vertAlign val="superscript"/>
        <sz val="11"/>
        <color theme="1"/>
        <rFont val="Calibri"/>
        <family val="2"/>
        <scheme val="minor"/>
      </rPr>
      <t>7</t>
    </r>
  </si>
  <si>
    <t>7. The English department renamed Engl 316 to Wrtg 316 in Fall 2020, but the university did not change the label in the chemical engineering portion of the catalog.</t>
  </si>
  <si>
    <t xml:space="preserve">     Students should now take Wrtg 316.</t>
  </si>
  <si>
    <r>
      <t>3 Credits</t>
    </r>
    <r>
      <rPr>
        <vertAlign val="superscript"/>
        <sz val="11"/>
        <color theme="1"/>
        <rFont val="Calibri"/>
        <family val="2"/>
        <scheme val="minor"/>
      </rPr>
      <t>8</t>
    </r>
  </si>
  <si>
    <t xml:space="preserve">8. As explained on the "University Core" sheet, students can fulfill Civ 2, Art, Lett, and GCA by taking only two courses, but this is not required. Students can </t>
  </si>
  <si>
    <t xml:space="preserve">    use any combination of courses listed in the offical catalog. Talk to Lavdie Huff about other options if you have questions.</t>
  </si>
  <si>
    <t>Wrtg 316</t>
  </si>
  <si>
    <r>
      <t>4 Credits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</si>
  <si>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Students are </t>
    </r>
    <r>
      <rPr>
        <b/>
        <i/>
        <sz val="12"/>
        <color theme="8" tint="-0.249977111117893"/>
        <rFont val="Arial"/>
        <family val="2"/>
      </rPr>
      <t>strongly</t>
    </r>
    <r>
      <rPr>
        <sz val="12"/>
        <rFont val="Arial"/>
        <family val="2"/>
      </rPr>
      <t xml:space="preserve"> encouraged to consult with the department advisor about their course scheduling.</t>
    </r>
  </si>
  <si>
    <t>BYU Foundations for Student Success</t>
  </si>
  <si>
    <t>Univ 101</t>
  </si>
  <si>
    <t>4.</t>
  </si>
  <si>
    <t xml:space="preserve">5. </t>
  </si>
  <si>
    <t xml:space="preserve">Use Univ 101 to satistify this requirement. </t>
  </si>
  <si>
    <t>No additional course required for Civ 1 if Univ 101 is used here.</t>
  </si>
  <si>
    <t>Courses in Red, Italicized font double count with major requirements</t>
  </si>
  <si>
    <t>This document oulines the optimal path to graduation with the maximum amount of double counting.</t>
  </si>
  <si>
    <t>BYU Foundations for Student Success  (double count as Civ 1; see below)</t>
  </si>
  <si>
    <t>7 Credits</t>
  </si>
  <si>
    <t>9. Counts as Civilization 1</t>
  </si>
  <si>
    <r>
      <t>2 Credits</t>
    </r>
    <r>
      <rPr>
        <vertAlign val="superscript"/>
        <sz val="11"/>
        <color theme="1"/>
        <rFont val="Calibri"/>
        <family val="2"/>
        <scheme val="minor"/>
      </rPr>
      <t>9</t>
    </r>
  </si>
  <si>
    <t>Stat 121</t>
  </si>
  <si>
    <t>Complete 12 hours of approved advanced (300-level or above) engineering (ENG) course work</t>
  </si>
  <si>
    <t>Complete technical electives (18 hours minimum) satisfying the following requirements:</t>
  </si>
  <si>
    <t>Optimal Chemical and Biological Engineering Flow Chart (Eight Semesters)</t>
  </si>
  <si>
    <t>Optimal Chemical and Biological Engineering Flow Chart (Eight Semesters, Two Terms)</t>
  </si>
  <si>
    <t xml:space="preserve">4.  Ensure each course is offered in the semester planned.  Many CBE courses are only taught either in the Fall or the Winter.  </t>
  </si>
  <si>
    <t>Engineering Problem Solving through Experiential Learning</t>
  </si>
  <si>
    <t>Pass a basic competency exam (L3 exam) administered by the Chemical and Biological Engineering Department.</t>
  </si>
  <si>
    <t>2026-2027</t>
  </si>
  <si>
    <t>Last Revised: 8 Apr 2026</t>
  </si>
  <si>
    <t>CBE 170</t>
  </si>
  <si>
    <t>CBE 191</t>
  </si>
  <si>
    <t>CBE 263</t>
  </si>
  <si>
    <t>CBE 273</t>
  </si>
  <si>
    <t>CBE 291</t>
  </si>
  <si>
    <t>CBE 285</t>
  </si>
  <si>
    <t>CBE 311</t>
  </si>
  <si>
    <t>CBE 345</t>
  </si>
  <si>
    <t>CBE 373</t>
  </si>
  <si>
    <t>CBE 374</t>
  </si>
  <si>
    <t>CBE 376</t>
  </si>
  <si>
    <t>CBE 378</t>
  </si>
  <si>
    <t>CBE 385</t>
  </si>
  <si>
    <t>CBE 386</t>
  </si>
  <si>
    <t>CBE 391</t>
  </si>
  <si>
    <t>CBE 436</t>
  </si>
  <si>
    <t>CBE 445</t>
  </si>
  <si>
    <t>CBE 451</t>
  </si>
  <si>
    <t>CBE 476</t>
  </si>
  <si>
    <t>CBE 479</t>
  </si>
  <si>
    <r>
      <t>Complete 4 hours of approved advanced (300-level or above) EMSB</t>
    </r>
    <r>
      <rPr>
        <u/>
        <vertAlign val="superscript"/>
        <sz val="12"/>
        <color rgb="FF0000FF"/>
        <rFont val="Times"/>
      </rPr>
      <t>†</t>
    </r>
    <r>
      <rPr>
        <u/>
        <sz val="12"/>
        <color indexed="12"/>
        <rFont val="Times"/>
      </rPr>
      <t xml:space="preserve"> course work</t>
    </r>
  </si>
  <si>
    <r>
      <t>3-6 hours of the 16 ENG/EMSB elective hours must be EPSEL</t>
    </r>
    <r>
      <rPr>
        <u/>
        <vertAlign val="superscript"/>
        <sz val="12"/>
        <color indexed="12"/>
        <rFont val="Times"/>
      </rPr>
      <t>‡</t>
    </r>
    <r>
      <rPr>
        <u/>
        <sz val="12"/>
        <color indexed="12"/>
        <rFont val="Times"/>
      </rPr>
      <t xml:space="preserve"> courses</t>
    </r>
  </si>
  <si>
    <t>Introduction to Chemical and Biological Engineering</t>
  </si>
  <si>
    <t>Global Impact of Chemical and Biological Engineering</t>
  </si>
  <si>
    <t>Computational Tools for Chemical and Biological Engineers</t>
  </si>
  <si>
    <t>Chemical and Biological Process Principles</t>
  </si>
  <si>
    <t>Chemical and Biological Engineering and Society-Health, Safety, and the Environment</t>
  </si>
  <si>
    <t>Chemical and Biological Engineering Thermodynamics</t>
  </si>
  <si>
    <t>Chemical and Biological Engineering Capstone I: Process Design</t>
  </si>
  <si>
    <t>Introduction to Newtonian Mechanics</t>
  </si>
  <si>
    <t>Introduction to Statistical Data Analysis</t>
  </si>
  <si>
    <t>Jesus Christ and His Everlasting Gospel</t>
  </si>
  <si>
    <t>Fall 26</t>
  </si>
  <si>
    <t>*  Or Bio 130, Cell 120; Bio 100 not recommended</t>
  </si>
  <si>
    <r>
      <t xml:space="preserve">1. MMBio 221, Cell 120, or Bio 130.  Bio 100 counts but is </t>
    </r>
    <r>
      <rPr>
        <b/>
        <sz val="11"/>
        <color theme="1"/>
        <rFont val="Calibri"/>
        <family val="2"/>
        <scheme val="minor"/>
      </rPr>
      <t>not recommended</t>
    </r>
    <r>
      <rPr>
        <sz val="11"/>
        <color theme="1"/>
        <rFont val="Calibri"/>
        <family val="2"/>
        <scheme val="minor"/>
      </rPr>
      <t>.</t>
    </r>
  </si>
  <si>
    <t>MMBio 221, Cell 120, or Bio 130**</t>
  </si>
  <si>
    <r>
      <t xml:space="preserve">Bio 100 is also approved but this course is introductory and is </t>
    </r>
    <r>
      <rPr>
        <i/>
        <sz val="10"/>
        <rFont val="Arial"/>
        <family val="2"/>
      </rPr>
      <t>not</t>
    </r>
    <r>
      <rPr>
        <sz val="10"/>
        <rFont val="Arial"/>
        <family val="2"/>
      </rPr>
      <t xml:space="preserve"> recommended</t>
    </r>
  </si>
  <si>
    <t>BS chemical engineering requirement. Bio 100 is also approved but this course is introductory and</t>
  </si>
  <si>
    <t>is not recommended.</t>
  </si>
  <si>
    <t>• Cell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</si>
</sst>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 x14ac:knownFonts="1">
    <font>
      <sz val="11"/>
      <color theme="1"/>
      <name val="Calibri"/>
      <family val="2"/>
      <scheme val="minor"/>
    </font>
    <font>
      <sz val="12"/>
      <name val="Times"/>
    </font>
    <font>
      <b/>
      <sz val="18"/>
      <name val="Arial"/>
      <family val="2"/>
    </font>
    <font>
      <sz val="12"/>
      <name val="Arial"/>
      <family val="2"/>
    </font>
    <font>
      <u/>
      <sz val="12"/>
      <color indexed="12"/>
      <name val="Times"/>
    </font>
    <font>
      <u/>
      <sz val="12"/>
      <color indexed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color theme="4"/>
      <name val="Times"/>
    </font>
    <font>
      <b/>
      <u/>
      <sz val="12"/>
      <color theme="4"/>
      <name val="Times"/>
    </font>
    <font>
      <i/>
      <u/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sz val="16"/>
      <name val="Comic Sans MS"/>
      <family val="4"/>
    </font>
    <font>
      <sz val="16"/>
      <color indexed="9"/>
      <name val="Comic Sans MS"/>
      <family val="4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indexed="8"/>
      <name val="Arial"/>
      <family val="2"/>
    </font>
    <font>
      <i/>
      <sz val="12"/>
      <name val="Arial"/>
      <family val="2"/>
    </font>
    <font>
      <i/>
      <sz val="12"/>
      <color indexed="10"/>
      <name val="Arial"/>
      <family val="2"/>
    </font>
    <font>
      <sz val="8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u/>
      <sz val="11"/>
      <color theme="1"/>
      <name val="Calibri"/>
      <family val="2"/>
      <scheme val="minor"/>
    </font>
    <font>
      <sz val="8"/>
      <name val="Verdana"/>
      <family val="2"/>
    </font>
    <font>
      <vertAlign val="superscript"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</font>
    <font>
      <vertAlign val="superscript"/>
      <sz val="12"/>
      <name val="Times New Roman"/>
      <family val="1"/>
    </font>
    <font>
      <b/>
      <i/>
      <sz val="12"/>
      <color theme="8" tint="-0.249977111117893"/>
      <name val="Arial"/>
      <family val="2"/>
    </font>
    <font>
      <b/>
      <sz val="11"/>
      <color theme="1"/>
      <name val="Calibri"/>
      <family val="2"/>
      <scheme val="minor"/>
    </font>
    <font>
      <u/>
      <vertAlign val="superscript"/>
      <sz val="12"/>
      <color rgb="FF0000FF"/>
      <name val="Times"/>
    </font>
    <font>
      <u/>
      <vertAlign val="superscript"/>
      <sz val="12"/>
      <color indexed="12"/>
      <name val="Times"/>
    </font>
  </fonts>
  <fills count="1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2" fillId="0" borderId="0" xfId="1" applyFont="1"/>
    <xf numFmtId="0" fontId="3" fillId="0" borderId="0" xfId="1" applyFont="1"/>
    <xf numFmtId="0" fontId="3" fillId="2" borderId="4" xfId="1" quotePrefix="1" applyFont="1" applyFill="1" applyBorder="1"/>
    <xf numFmtId="0" fontId="3" fillId="2" borderId="0" xfId="1" applyFont="1" applyFill="1"/>
    <xf numFmtId="0" fontId="3" fillId="2" borderId="5" xfId="1" applyFont="1" applyFill="1" applyBorder="1"/>
    <xf numFmtId="0" fontId="3" fillId="3" borderId="4" xfId="1" quotePrefix="1" applyFont="1" applyFill="1" applyBorder="1"/>
    <xf numFmtId="0" fontId="3" fillId="3" borderId="0" xfId="1" applyFont="1" applyFill="1"/>
    <xf numFmtId="0" fontId="3" fillId="3" borderId="5" xfId="1" applyFont="1" applyFill="1" applyBorder="1"/>
    <xf numFmtId="0" fontId="3" fillId="3" borderId="6" xfId="1" applyFont="1" applyFill="1" applyBorder="1"/>
    <xf numFmtId="0" fontId="3" fillId="3" borderId="7" xfId="1" applyFont="1" applyFill="1" applyBorder="1"/>
    <xf numFmtId="0" fontId="3" fillId="3" borderId="8" xfId="1" applyFont="1" applyFill="1" applyBorder="1"/>
    <xf numFmtId="0" fontId="3" fillId="5" borderId="0" xfId="1" applyFont="1" applyFill="1"/>
    <xf numFmtId="0" fontId="3" fillId="5" borderId="5" xfId="1" applyFont="1" applyFill="1" applyBorder="1"/>
    <xf numFmtId="0" fontId="3" fillId="5" borderId="4" xfId="1" quotePrefix="1" applyFont="1" applyFill="1" applyBorder="1"/>
    <xf numFmtId="0" fontId="3" fillId="5" borderId="4" xfId="1" applyFont="1" applyFill="1" applyBorder="1"/>
    <xf numFmtId="0" fontId="3" fillId="5" borderId="6" xfId="1" applyFont="1" applyFill="1" applyBorder="1"/>
    <xf numFmtId="0" fontId="3" fillId="5" borderId="7" xfId="1" applyFont="1" applyFill="1" applyBorder="1"/>
    <xf numFmtId="0" fontId="3" fillId="5" borderId="8" xfId="1" applyFont="1" applyFill="1" applyBorder="1"/>
    <xf numFmtId="0" fontId="3" fillId="6" borderId="0" xfId="1" applyFont="1" applyFill="1"/>
    <xf numFmtId="0" fontId="3" fillId="6" borderId="5" xfId="1" applyFont="1" applyFill="1" applyBorder="1"/>
    <xf numFmtId="0" fontId="3" fillId="6" borderId="4" xfId="1" quotePrefix="1" applyFont="1" applyFill="1" applyBorder="1"/>
    <xf numFmtId="0" fontId="3" fillId="6" borderId="6" xfId="1" applyFont="1" applyFill="1" applyBorder="1"/>
    <xf numFmtId="0" fontId="3" fillId="6" borderId="7" xfId="1" applyFont="1" applyFill="1" applyBorder="1"/>
    <xf numFmtId="0" fontId="3" fillId="6" borderId="8" xfId="1" applyFont="1" applyFill="1" applyBorder="1"/>
    <xf numFmtId="0" fontId="3" fillId="7" borderId="4" xfId="1" applyFont="1" applyFill="1" applyBorder="1"/>
    <xf numFmtId="0" fontId="3" fillId="7" borderId="0" xfId="1" applyFont="1" applyFill="1"/>
    <xf numFmtId="0" fontId="3" fillId="7" borderId="5" xfId="1" applyFont="1" applyFill="1" applyBorder="1"/>
    <xf numFmtId="0" fontId="3" fillId="7" borderId="4" xfId="1" quotePrefix="1" applyFont="1" applyFill="1" applyBorder="1"/>
    <xf numFmtId="0" fontId="3" fillId="7" borderId="6" xfId="1" applyFont="1" applyFill="1" applyBorder="1"/>
    <xf numFmtId="0" fontId="3" fillId="7" borderId="7" xfId="1" applyFont="1" applyFill="1" applyBorder="1"/>
    <xf numFmtId="0" fontId="3" fillId="7" borderId="8" xfId="1" applyFont="1" applyFill="1" applyBorder="1"/>
    <xf numFmtId="0" fontId="3" fillId="8" borderId="4" xfId="1" applyFont="1" applyFill="1" applyBorder="1"/>
    <xf numFmtId="0" fontId="3" fillId="8" borderId="0" xfId="1" applyFont="1" applyFill="1"/>
    <xf numFmtId="0" fontId="3" fillId="8" borderId="5" xfId="1" applyFont="1" applyFill="1" applyBorder="1"/>
    <xf numFmtId="0" fontId="3" fillId="8" borderId="4" xfId="1" quotePrefix="1" applyFont="1" applyFill="1" applyBorder="1"/>
    <xf numFmtId="0" fontId="3" fillId="8" borderId="6" xfId="1" applyFont="1" applyFill="1" applyBorder="1"/>
    <xf numFmtId="0" fontId="3" fillId="8" borderId="7" xfId="1" applyFont="1" applyFill="1" applyBorder="1"/>
    <xf numFmtId="0" fontId="3" fillId="8" borderId="8" xfId="1" applyFont="1" applyFill="1" applyBorder="1"/>
    <xf numFmtId="0" fontId="3" fillId="2" borderId="4" xfId="1" applyFont="1" applyFill="1" applyBorder="1"/>
    <xf numFmtId="0" fontId="3" fillId="9" borderId="4" xfId="1" applyFont="1" applyFill="1" applyBorder="1"/>
    <xf numFmtId="0" fontId="3" fillId="9" borderId="0" xfId="1" applyFont="1" applyFill="1"/>
    <xf numFmtId="0" fontId="3" fillId="9" borderId="5" xfId="1" applyFont="1" applyFill="1" applyBorder="1"/>
    <xf numFmtId="0" fontId="3" fillId="9" borderId="4" xfId="1" quotePrefix="1" applyFont="1" applyFill="1" applyBorder="1"/>
    <xf numFmtId="0" fontId="3" fillId="9" borderId="6" xfId="1" applyFont="1" applyFill="1" applyBorder="1"/>
    <xf numFmtId="0" fontId="3" fillId="9" borderId="7" xfId="1" applyFont="1" applyFill="1" applyBorder="1"/>
    <xf numFmtId="0" fontId="3" fillId="9" borderId="8" xfId="1" applyFont="1" applyFill="1" applyBorder="1"/>
    <xf numFmtId="0" fontId="3" fillId="2" borderId="11" xfId="1" applyFont="1" applyFill="1" applyBorder="1"/>
    <xf numFmtId="0" fontId="3" fillId="2" borderId="12" xfId="1" applyFont="1" applyFill="1" applyBorder="1"/>
    <xf numFmtId="0" fontId="3" fillId="2" borderId="13" xfId="1" applyFont="1" applyFill="1" applyBorder="1"/>
    <xf numFmtId="0" fontId="3" fillId="6" borderId="1" xfId="1" applyFont="1" applyFill="1" applyBorder="1"/>
    <xf numFmtId="0" fontId="3" fillId="6" borderId="2" xfId="1" applyFont="1" applyFill="1" applyBorder="1"/>
    <xf numFmtId="0" fontId="3" fillId="6" borderId="3" xfId="1" applyFont="1" applyFill="1" applyBorder="1"/>
    <xf numFmtId="0" fontId="0" fillId="9" borderId="0" xfId="0" applyFill="1"/>
    <xf numFmtId="0" fontId="6" fillId="9" borderId="0" xfId="1" applyFont="1" applyFill="1"/>
    <xf numFmtId="0" fontId="3" fillId="3" borderId="4" xfId="1" applyFont="1" applyFill="1" applyBorder="1"/>
    <xf numFmtId="0" fontId="3" fillId="7" borderId="9" xfId="1" applyFont="1" applyFill="1" applyBorder="1"/>
    <xf numFmtId="0" fontId="3" fillId="7" borderId="10" xfId="1" applyFont="1" applyFill="1" applyBorder="1"/>
    <xf numFmtId="0" fontId="6" fillId="7" borderId="0" xfId="1" applyFont="1" applyFill="1"/>
    <xf numFmtId="0" fontId="1" fillId="0" borderId="0" xfId="1"/>
    <xf numFmtId="0" fontId="1" fillId="0" borderId="0" xfId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center"/>
    </xf>
    <xf numFmtId="0" fontId="1" fillId="11" borderId="0" xfId="1" applyFill="1"/>
    <xf numFmtId="0" fontId="7" fillId="11" borderId="0" xfId="1" applyFont="1" applyFill="1"/>
    <xf numFmtId="0" fontId="7" fillId="0" borderId="17" xfId="1" applyFont="1" applyBorder="1"/>
    <xf numFmtId="0" fontId="1" fillId="12" borderId="0" xfId="1" applyFill="1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7" xfId="0" applyBorder="1"/>
    <xf numFmtId="0" fontId="0" fillId="0" borderId="20" xfId="0" applyBorder="1"/>
    <xf numFmtId="0" fontId="0" fillId="0" borderId="21" xfId="0" applyBorder="1"/>
    <xf numFmtId="0" fontId="0" fillId="0" borderId="21" xfId="0" applyBorder="1" applyAlignment="1">
      <alignment horizontal="center" vertical="top"/>
    </xf>
    <xf numFmtId="0" fontId="13" fillId="14" borderId="0" xfId="1" applyFont="1" applyFill="1"/>
    <xf numFmtId="0" fontId="13" fillId="14" borderId="0" xfId="1" applyFont="1" applyFill="1" applyAlignment="1">
      <alignment horizontal="center"/>
    </xf>
    <xf numFmtId="0" fontId="11" fillId="14" borderId="0" xfId="1" applyFont="1" applyFill="1"/>
    <xf numFmtId="0" fontId="11" fillId="14" borderId="16" xfId="1" applyFont="1" applyFill="1" applyBorder="1"/>
    <xf numFmtId="0" fontId="7" fillId="14" borderId="0" xfId="1" applyFont="1" applyFill="1"/>
    <xf numFmtId="0" fontId="7" fillId="14" borderId="0" xfId="1" applyFont="1" applyFill="1" applyAlignment="1">
      <alignment horizontal="center"/>
    </xf>
    <xf numFmtId="0" fontId="1" fillId="14" borderId="0" xfId="1" applyFill="1" applyAlignment="1">
      <alignment horizontal="center"/>
    </xf>
    <xf numFmtId="0" fontId="10" fillId="14" borderId="0" xfId="1" applyFont="1" applyFill="1"/>
    <xf numFmtId="0" fontId="10" fillId="14" borderId="16" xfId="1" applyFont="1" applyFill="1" applyBorder="1"/>
    <xf numFmtId="0" fontId="7" fillId="4" borderId="15" xfId="1" applyFont="1" applyFill="1" applyBorder="1" applyAlignment="1">
      <alignment horizontal="right"/>
    </xf>
    <xf numFmtId="0" fontId="7" fillId="4" borderId="14" xfId="1" applyFont="1" applyFill="1" applyBorder="1" applyAlignment="1">
      <alignment horizontal="center"/>
    </xf>
    <xf numFmtId="0" fontId="5" fillId="0" borderId="0" xfId="2" applyFont="1" applyFill="1" applyAlignment="1" applyProtection="1">
      <alignment horizontal="left"/>
    </xf>
    <xf numFmtId="0" fontId="4" fillId="0" borderId="0" xfId="2" applyAlignment="1" applyProtection="1"/>
    <xf numFmtId="0" fontId="3" fillId="6" borderId="7" xfId="1" applyFont="1" applyFill="1" applyBorder="1" applyAlignment="1">
      <alignment horizontal="left"/>
    </xf>
    <xf numFmtId="0" fontId="6" fillId="6" borderId="0" xfId="1" applyFont="1" applyFill="1"/>
    <xf numFmtId="0" fontId="22" fillId="9" borderId="0" xfId="1" applyFont="1" applyFill="1"/>
    <xf numFmtId="0" fontId="22" fillId="7" borderId="0" xfId="1" applyFont="1" applyFill="1"/>
    <xf numFmtId="0" fontId="23" fillId="7" borderId="0" xfId="1" applyFont="1" applyFill="1"/>
    <xf numFmtId="0" fontId="24" fillId="0" borderId="0" xfId="0" applyFont="1"/>
    <xf numFmtId="0" fontId="22" fillId="7" borderId="7" xfId="1" applyFont="1" applyFill="1" applyBorder="1"/>
    <xf numFmtId="0" fontId="23" fillId="7" borderId="7" xfId="1" applyFont="1" applyFill="1" applyBorder="1"/>
    <xf numFmtId="0" fontId="6" fillId="5" borderId="0" xfId="1" applyFont="1" applyFill="1"/>
    <xf numFmtId="0" fontId="26" fillId="5" borderId="0" xfId="1" applyFont="1" applyFill="1"/>
    <xf numFmtId="0" fontId="3" fillId="5" borderId="11" xfId="1" applyFont="1" applyFill="1" applyBorder="1"/>
    <xf numFmtId="0" fontId="3" fillId="5" borderId="12" xfId="1" applyFont="1" applyFill="1" applyBorder="1"/>
    <xf numFmtId="0" fontId="3" fillId="5" borderId="13" xfId="1" applyFont="1" applyFill="1" applyBorder="1"/>
    <xf numFmtId="0" fontId="5" fillId="3" borderId="0" xfId="2" applyFont="1" applyFill="1" applyBorder="1" applyAlignment="1" applyProtection="1">
      <alignment horizontal="left"/>
    </xf>
    <xf numFmtId="0" fontId="12" fillId="15" borderId="0" xfId="1" applyFont="1" applyFill="1"/>
    <xf numFmtId="0" fontId="1" fillId="15" borderId="0" xfId="1" applyFill="1"/>
    <xf numFmtId="0" fontId="1" fillId="15" borderId="0" xfId="1" applyFill="1" applyAlignment="1">
      <alignment horizontal="center"/>
    </xf>
    <xf numFmtId="0" fontId="7" fillId="15" borderId="0" xfId="1" applyFont="1" applyFill="1"/>
    <xf numFmtId="0" fontId="7" fillId="15" borderId="0" xfId="1" applyFont="1" applyFill="1" applyAlignment="1">
      <alignment horizontal="center"/>
    </xf>
    <xf numFmtId="0" fontId="5" fillId="5" borderId="0" xfId="2" applyFont="1" applyFill="1" applyAlignment="1" applyProtection="1"/>
    <xf numFmtId="0" fontId="3" fillId="5" borderId="22" xfId="1" applyFont="1" applyFill="1" applyBorder="1"/>
    <xf numFmtId="0" fontId="6" fillId="5" borderId="23" xfId="1" applyFont="1" applyFill="1" applyBorder="1"/>
    <xf numFmtId="0" fontId="3" fillId="5" borderId="23" xfId="1" applyFont="1" applyFill="1" applyBorder="1"/>
    <xf numFmtId="0" fontId="3" fillId="5" borderId="24" xfId="1" applyFont="1" applyFill="1" applyBorder="1"/>
    <xf numFmtId="0" fontId="3" fillId="5" borderId="25" xfId="1" applyFont="1" applyFill="1" applyBorder="1"/>
    <xf numFmtId="0" fontId="3" fillId="5" borderId="26" xfId="1" applyFont="1" applyFill="1" applyBorder="1"/>
    <xf numFmtId="0" fontId="3" fillId="5" borderId="27" xfId="1" applyFont="1" applyFill="1" applyBorder="1"/>
    <xf numFmtId="0" fontId="5" fillId="0" borderId="0" xfId="2" applyFont="1" applyFill="1" applyAlignment="1" applyProtection="1"/>
    <xf numFmtId="0" fontId="0" fillId="0" borderId="0" xfId="0" quotePrefix="1"/>
    <xf numFmtId="0" fontId="20" fillId="0" borderId="7" xfId="0" applyFont="1" applyBorder="1" applyAlignment="1">
      <alignment textRotation="9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1" applyFont="1"/>
    <xf numFmtId="0" fontId="29" fillId="0" borderId="17" xfId="1" applyFont="1" applyBorder="1" applyAlignment="1">
      <alignment vertical="center"/>
    </xf>
    <xf numFmtId="0" fontId="7" fillId="4" borderId="14" xfId="1" applyFont="1" applyFill="1" applyBorder="1"/>
    <xf numFmtId="0" fontId="27" fillId="0" borderId="0" xfId="0" applyFont="1" applyAlignment="1">
      <alignment horizontal="left" vertical="center"/>
    </xf>
    <xf numFmtId="0" fontId="31" fillId="0" borderId="0" xfId="0" applyFont="1"/>
    <xf numFmtId="0" fontId="0" fillId="0" borderId="0" xfId="0" applyAlignment="1">
      <alignment horizontal="right" vertical="center"/>
    </xf>
    <xf numFmtId="0" fontId="7" fillId="14" borderId="17" xfId="1" applyFont="1" applyFill="1" applyBorder="1"/>
    <xf numFmtId="0" fontId="7" fillId="14" borderId="17" xfId="1" applyFont="1" applyFill="1" applyBorder="1" applyAlignment="1">
      <alignment horizontal="center"/>
    </xf>
    <xf numFmtId="0" fontId="1" fillId="0" borderId="17" xfId="1" applyBorder="1"/>
    <xf numFmtId="0" fontId="7" fillId="16" borderId="17" xfId="1" applyFont="1" applyFill="1" applyBorder="1"/>
    <xf numFmtId="0" fontId="7" fillId="16" borderId="17" xfId="1" applyFont="1" applyFill="1" applyBorder="1" applyAlignment="1">
      <alignment horizontal="center"/>
    </xf>
    <xf numFmtId="0" fontId="7" fillId="17" borderId="17" xfId="1" applyFont="1" applyFill="1" applyBorder="1"/>
    <xf numFmtId="0" fontId="7" fillId="17" borderId="17" xfId="1" applyFont="1" applyFill="1" applyBorder="1" applyAlignment="1">
      <alignment horizontal="center"/>
    </xf>
    <xf numFmtId="164" fontId="3" fillId="9" borderId="0" xfId="1" applyNumberFormat="1" applyFont="1" applyFill="1"/>
    <xf numFmtId="164" fontId="3" fillId="7" borderId="0" xfId="1" applyNumberFormat="1" applyFont="1" applyFill="1"/>
    <xf numFmtId="164" fontId="3" fillId="5" borderId="0" xfId="1" applyNumberFormat="1" applyFont="1" applyFill="1"/>
    <xf numFmtId="164" fontId="3" fillId="8" borderId="0" xfId="1" applyNumberFormat="1" applyFont="1" applyFill="1"/>
    <xf numFmtId="0" fontId="3" fillId="0" borderId="0" xfId="1" applyFont="1" applyAlignment="1">
      <alignment horizontal="right"/>
    </xf>
    <xf numFmtId="0" fontId="3" fillId="0" borderId="0" xfId="2" applyFont="1" applyFill="1" applyAlignment="1" applyProtection="1"/>
    <xf numFmtId="0" fontId="3" fillId="8" borderId="0" xfId="1" applyFont="1" applyFill="1" applyAlignment="1">
      <alignment horizontal="right"/>
    </xf>
    <xf numFmtId="0" fontId="7" fillId="8" borderId="0" xfId="1" applyFont="1" applyFill="1"/>
    <xf numFmtId="0" fontId="36" fillId="3" borderId="0" xfId="1" applyFont="1" applyFill="1"/>
    <xf numFmtId="0" fontId="7" fillId="3" borderId="0" xfId="1" applyFont="1" applyFill="1"/>
    <xf numFmtId="0" fontId="20" fillId="0" borderId="0" xfId="0" applyFont="1" applyAlignment="1">
      <alignment textRotation="90"/>
    </xf>
    <xf numFmtId="0" fontId="7" fillId="0" borderId="17" xfId="1" applyFont="1" applyBorder="1" applyAlignment="1">
      <alignment horizontal="center"/>
    </xf>
    <xf numFmtId="164" fontId="7" fillId="4" borderId="14" xfId="1" applyNumberFormat="1" applyFont="1" applyFill="1" applyBorder="1" applyAlignment="1">
      <alignment horizontal="center"/>
    </xf>
    <xf numFmtId="0" fontId="7" fillId="17" borderId="0" xfId="1" applyFont="1" applyFill="1"/>
    <xf numFmtId="0" fontId="7" fillId="17" borderId="0" xfId="1" applyFont="1" applyFill="1" applyAlignment="1">
      <alignment horizontal="center"/>
    </xf>
    <xf numFmtId="0" fontId="7" fillId="16" borderId="0" xfId="1" applyFont="1" applyFill="1"/>
    <xf numFmtId="0" fontId="7" fillId="16" borderId="0" xfId="1" applyFont="1" applyFill="1" applyAlignment="1">
      <alignment horizontal="center"/>
    </xf>
    <xf numFmtId="0" fontId="7" fillId="12" borderId="0" xfId="1" applyFont="1" applyFill="1"/>
    <xf numFmtId="0" fontId="7" fillId="12" borderId="10" xfId="1" applyFont="1" applyFill="1" applyBorder="1"/>
    <xf numFmtId="0" fontId="20" fillId="0" borderId="7" xfId="0" applyFont="1" applyBorder="1" applyAlignment="1">
      <alignment horizontal="left" textRotation="90"/>
    </xf>
    <xf numFmtId="0" fontId="9" fillId="14" borderId="0" xfId="1" applyFont="1" applyFill="1" applyAlignment="1">
      <alignment horizontal="left" vertical="center" wrapText="1"/>
    </xf>
    <xf numFmtId="0" fontId="9" fillId="14" borderId="16" xfId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0" xfId="1" applyFont="1"/>
    <xf numFmtId="0" fontId="1" fillId="0" borderId="16" xfId="1" applyBorder="1" applyAlignment="1">
      <alignment horizontal="center"/>
    </xf>
    <xf numFmtId="17" fontId="3" fillId="0" borderId="0" xfId="1" applyNumberFormat="1" applyFont="1"/>
    <xf numFmtId="0" fontId="6" fillId="8" borderId="0" xfId="1" applyFont="1" applyFill="1"/>
    <xf numFmtId="0" fontId="3" fillId="0" borderId="0" xfId="2" applyFont="1" applyFill="1" applyAlignment="1" applyProtection="1">
      <alignment horizontal="left"/>
    </xf>
    <xf numFmtId="164" fontId="3" fillId="0" borderId="0" xfId="1" applyNumberFormat="1" applyFont="1"/>
    <xf numFmtId="0" fontId="3" fillId="0" borderId="0" xfId="1" applyFont="1" applyAlignment="1">
      <alignment horizontal="right"/>
    </xf>
    <xf numFmtId="0" fontId="4" fillId="3" borderId="0" xfId="2" applyFill="1" applyAlignment="1" applyProtection="1"/>
    <xf numFmtId="0" fontId="4" fillId="2" borderId="0" xfId="2" applyFill="1" applyAlignment="1" applyProtection="1"/>
    <xf numFmtId="0" fontId="4" fillId="9" borderId="0" xfId="2" applyFill="1" applyBorder="1" applyAlignment="1" applyProtection="1">
      <alignment horizontal="left"/>
    </xf>
    <xf numFmtId="0" fontId="4" fillId="0" borderId="0" xfId="2" applyFill="1" applyAlignment="1" applyProtection="1">
      <alignment horizontal="left"/>
    </xf>
    <xf numFmtId="0" fontId="34" fillId="7" borderId="0" xfId="0" applyFont="1" applyFill="1"/>
    <xf numFmtId="0" fontId="4" fillId="8" borderId="0" xfId="2" applyFill="1" applyBorder="1" applyAlignment="1" applyProtection="1">
      <alignment horizontal="left"/>
    </xf>
    <xf numFmtId="0" fontId="4" fillId="3" borderId="0" xfId="2" applyFill="1" applyBorder="1" applyAlignment="1" applyProtection="1">
      <alignment horizontal="left"/>
    </xf>
    <xf numFmtId="0" fontId="3" fillId="9" borderId="0" xfId="1" applyFont="1" applyFill="1" applyAlignment="1">
      <alignment horizontal="left"/>
    </xf>
    <xf numFmtId="0" fontId="4" fillId="3" borderId="0" xfId="2" applyFill="1" applyBorder="1" applyAlignment="1" applyProtection="1">
      <alignment horizontal="left" vertical="center"/>
    </xf>
    <xf numFmtId="0" fontId="4" fillId="5" borderId="10" xfId="2" applyFill="1" applyBorder="1" applyAlignment="1" applyProtection="1">
      <alignment horizontal="left"/>
    </xf>
    <xf numFmtId="0" fontId="4" fillId="5" borderId="0" xfId="2" applyFill="1" applyAlignment="1" applyProtection="1"/>
    <xf numFmtId="0" fontId="6" fillId="7" borderId="0" xfId="1" applyFont="1" applyFill="1"/>
    <xf numFmtId="0" fontId="3" fillId="5" borderId="0" xfId="2" applyFont="1" applyFill="1" applyAlignment="1" applyProtection="1">
      <alignment horizontal="left"/>
    </xf>
    <xf numFmtId="0" fontId="21" fillId="0" borderId="0" xfId="0" applyFont="1" applyAlignment="1">
      <alignment horizontal="center"/>
    </xf>
    <xf numFmtId="0" fontId="19" fillId="0" borderId="1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0" fillId="0" borderId="0" xfId="0" applyFont="1" applyAlignment="1">
      <alignment horizontal="left" textRotation="90"/>
    </xf>
    <xf numFmtId="0" fontId="20" fillId="0" borderId="2" xfId="0" applyFont="1" applyBorder="1" applyAlignment="1">
      <alignment horizontal="left" textRotation="90"/>
    </xf>
    <xf numFmtId="0" fontId="9" fillId="14" borderId="0" xfId="1" applyFont="1" applyFill="1" applyAlignment="1">
      <alignment horizontal="left" vertical="top" wrapText="1"/>
    </xf>
    <xf numFmtId="0" fontId="9" fillId="14" borderId="16" xfId="1" applyFont="1" applyFill="1" applyBorder="1" applyAlignment="1">
      <alignment horizontal="left" vertical="top" wrapText="1"/>
    </xf>
    <xf numFmtId="0" fontId="17" fillId="13" borderId="0" xfId="1" applyFont="1" applyFill="1" applyAlignment="1">
      <alignment horizontal="left"/>
    </xf>
    <xf numFmtId="0" fontId="17" fillId="13" borderId="0" xfId="1" applyFont="1" applyFill="1" applyAlignment="1">
      <alignment horizont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5" fillId="10" borderId="0" xfId="1" applyFont="1" applyFill="1" applyAlignment="1">
      <alignment horizontal="center" vertical="center"/>
    </xf>
    <xf numFmtId="0" fontId="9" fillId="14" borderId="0" xfId="1" applyFont="1" applyFill="1" applyAlignment="1">
      <alignment horizontal="left" vertical="center" wrapText="1"/>
    </xf>
    <xf numFmtId="0" fontId="9" fillId="14" borderId="16" xfId="1" applyFont="1" applyFill="1" applyBorder="1" applyAlignment="1">
      <alignment horizontal="left" vertical="center" wrapText="1"/>
    </xf>
    <xf numFmtId="0" fontId="7" fillId="4" borderId="19" xfId="1" applyFont="1" applyFill="1" applyBorder="1" applyAlignment="1">
      <alignment horizontal="center"/>
    </xf>
    <xf numFmtId="0" fontId="7" fillId="4" borderId="18" xfId="1" applyFont="1" applyFill="1" applyBorder="1" applyAlignment="1">
      <alignment horizontal="center"/>
    </xf>
    <xf numFmtId="0" fontId="7" fillId="10" borderId="0" xfId="1" applyFont="1" applyFill="1" applyAlignment="1">
      <alignment horizontal="left"/>
    </xf>
    <xf numFmtId="164" fontId="16" fillId="0" borderId="0" xfId="1" applyNumberFormat="1" applyFont="1" applyAlignment="1">
      <alignment horizont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/>
  <colors>
    <mruColors>
      <color rgb="FF66FF33"/>
      <color rgb="FFFFFF66"/>
      <color rgb="FFB8DFFA"/>
      <color rgb="FFFFEA9B"/>
      <color rgb="FFD6BD08"/>
      <color rgb="FFC3FDDA"/>
      <color rgb="FF213AEF"/>
      <color rgb="FF3D52F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0</xdr:row>
      <xdr:rowOff>104775</xdr:rowOff>
    </xdr:from>
    <xdr:to>
      <xdr:col>12</xdr:col>
      <xdr:colOff>2896</xdr:colOff>
      <xdr:row>5</xdr:row>
      <xdr:rowOff>104648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104775"/>
          <a:ext cx="2250796" cy="10698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57</xdr:row>
      <xdr:rowOff>104774</xdr:rowOff>
    </xdr:from>
    <xdr:to>
      <xdr:col>18</xdr:col>
      <xdr:colOff>457200</xdr:colOff>
      <xdr:row>84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429375" y="8553449"/>
          <a:ext cx="3857625" cy="5476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University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Core requires students to complete Civilization 2, Arts, Letters, and GCA (Civ2/Art/Lett/GCA).  If done properly, these four requirements may be met by taking only two courses.  Each Civilization 2 course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double-counts as either Arts, Letters, or GCA.  Make sure to take a Civilization 2 course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that counts as either Arts or Letters 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but not GCA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If the chosen Civilization 2 course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counts as Arts,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take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Letters course that double-counts as GCA. If the chosen Civilization 2 course counts as Letters, take an Arts course that double-counts as GCA.  These sequences are summarized below.</a:t>
          </a:r>
        </a:p>
        <a:p>
          <a:r>
            <a:rPr lang="en-US" sz="1200"/>
            <a:t> </a:t>
          </a:r>
        </a:p>
        <a:p>
          <a:r>
            <a:rPr lang="en-US" sz="12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Suggested</a:t>
          </a:r>
          <a:r>
            <a:rPr lang="en-US" sz="1200" b="0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Sequence 1:</a:t>
          </a:r>
          <a:endParaRPr lang="en-US" sz="1200">
            <a:effectLst/>
          </a:endParaRPr>
        </a:p>
        <a:p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 1:</a:t>
          </a:r>
          <a:r>
            <a:rPr lang="en-US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Civ 2/Lett</a:t>
          </a:r>
          <a:endParaRPr lang="en-US" sz="1200">
            <a:effectLst/>
          </a:endParaRPr>
        </a:p>
        <a:p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</a:t>
          </a:r>
          <a:r>
            <a:rPr lang="en-US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2: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Art/GCA</a:t>
          </a:r>
        </a:p>
        <a:p>
          <a:endParaRPr lang="en-US" sz="4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Example</a:t>
          </a:r>
        </a:p>
        <a:p>
          <a:r>
            <a:rPr lang="en-US" sz="12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 1: CL CV 202</a:t>
          </a:r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(counts as Civ 2 and Lett)</a:t>
          </a:r>
          <a:endParaRPr lang="en-US" sz="12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 2: MUSIC</a:t>
          </a:r>
          <a:r>
            <a:rPr lang="en-US" sz="12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203 </a:t>
          </a:r>
          <a:r>
            <a:rPr lang="en-US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(counts as Art and GCA)</a:t>
          </a:r>
          <a:endParaRPr lang="en-US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200">
            <a:effectLst/>
          </a:endParaRPr>
        </a:p>
        <a:p>
          <a:r>
            <a:rPr lang="en-US" sz="12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Suggested</a:t>
          </a:r>
          <a:r>
            <a:rPr lang="en-US" sz="1200" b="0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Sequence 2:</a:t>
          </a:r>
          <a:endParaRPr lang="en-US" sz="1200">
            <a:effectLst/>
          </a:endParaRPr>
        </a:p>
        <a:p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 1:</a:t>
          </a:r>
          <a:r>
            <a:rPr lang="en-US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Civ 2/Art</a:t>
          </a:r>
          <a:endParaRPr lang="en-US" sz="1200">
            <a:effectLst/>
          </a:endParaRPr>
        </a:p>
        <a:p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</a:t>
          </a:r>
          <a:r>
            <a:rPr lang="en-US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2: Lett/GCA</a:t>
          </a:r>
        </a:p>
        <a:p>
          <a:endParaRPr lang="en-US" sz="4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Example</a:t>
          </a:r>
          <a:endParaRPr lang="en-US" sz="1200">
            <a:effectLst/>
          </a:endParaRPr>
        </a:p>
        <a:p>
          <a:r>
            <a:rPr lang="en-US" sz="12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 1: ARTHC 202</a:t>
          </a:r>
          <a:r>
            <a:rPr 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(counts as Civ 2 and Art)</a:t>
          </a:r>
          <a:endParaRPr lang="en-US" sz="1200">
            <a:effectLst/>
          </a:endParaRPr>
        </a:p>
        <a:p>
          <a:r>
            <a:rPr lang="en-US" sz="12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 2: IHUM 243 </a:t>
          </a:r>
          <a:r>
            <a:rPr lang="en-US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(counts as Lett and GCA)</a:t>
          </a:r>
          <a:endParaRPr lang="en-US" sz="1200">
            <a:effectLst/>
          </a:endParaRPr>
        </a:p>
        <a:p>
          <a:endParaRPr lang="en-US" sz="1200">
            <a:effectLst/>
          </a:endParaRPr>
        </a:p>
        <a:p>
          <a:r>
            <a:rPr lang="en-US" sz="1100" b="0" i="0" u="none" strike="noStrike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The</a:t>
          </a:r>
          <a:r>
            <a:rPr lang="en-US" sz="1100" b="0" i="0" u="none" strike="noStrike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courses listed above are only suggestions. </a:t>
          </a:r>
          <a:r>
            <a:rPr lang="en-US" sz="1100" b="0" i="0" u="none" strike="noStrike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Students may</a:t>
          </a:r>
          <a:r>
            <a:rPr lang="en-US" sz="1200">
              <a:solidFill>
                <a:schemeClr val="accent1">
                  <a:lumMod val="75000"/>
                </a:schemeClr>
              </a:solidFill>
            </a:rPr>
            <a:t> </a:t>
          </a:r>
          <a:r>
            <a:rPr lang="en-US" sz="1100" b="0" i="0" u="none" strike="noStrike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use any combination of courses listed in the offical catalog to fulfill the requirements. Talk to Lavdie Huff about other options if you have questions.</a:t>
          </a:r>
          <a:r>
            <a:rPr lang="en-US" sz="1200">
              <a:solidFill>
                <a:schemeClr val="accent1">
                  <a:lumMod val="75000"/>
                </a:schemeClr>
              </a:solidFill>
            </a:rPr>
            <a:t> </a:t>
          </a:r>
          <a:endParaRPr lang="en-US" sz="1200">
            <a:solidFill>
              <a:schemeClr val="accent1">
                <a:lumMod val="75000"/>
              </a:schemeClr>
            </a:solidFill>
            <a:effectLst/>
          </a:endParaRPr>
        </a:p>
      </xdr:txBody>
    </xdr:sp>
    <xdr:clientData/>
  </xdr:twoCellAnchor>
  <xdr:twoCellAnchor editAs="oneCell">
    <xdr:from>
      <xdr:col>9</xdr:col>
      <xdr:colOff>228600</xdr:colOff>
      <xdr:row>0</xdr:row>
      <xdr:rowOff>104775</xdr:rowOff>
    </xdr:from>
    <xdr:to>
      <xdr:col>13</xdr:col>
      <xdr:colOff>79096</xdr:colOff>
      <xdr:row>5</xdr:row>
      <xdr:rowOff>110998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104775"/>
          <a:ext cx="2250796" cy="10698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1074196</xdr:colOff>
      <xdr:row>8</xdr:row>
      <xdr:rowOff>121536</xdr:rowOff>
    </xdr:from>
    <xdr:to>
      <xdr:col>6</xdr:col>
      <xdr:colOff>557313</xdr:colOff>
      <xdr:row>17</xdr:row>
      <xdr:rowOff>147898</xdr:rowOff>
    </xdr:to>
    <xdr:cxnSp macro="">
      <xdr:nvCxnSpPr>
        <xdr:cNvPr id="300" name="AutoShape 10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CxnSpPr>
          <a:cxnSpLocks noChangeShapeType="1"/>
          <a:stCxn id="37" idx="2"/>
          <a:endCxn id="70" idx="3"/>
        </xdr:cNvCxnSpPr>
      </xdr:nvCxnSpPr>
      <xdr:spPr bwMode="auto">
        <a:xfrm flipH="1">
          <a:off x="4274596" y="2026536"/>
          <a:ext cx="559442" cy="1912312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935047</xdr:colOff>
      <xdr:row>5</xdr:row>
      <xdr:rowOff>237222</xdr:rowOff>
    </xdr:from>
    <xdr:to>
      <xdr:col>13</xdr:col>
      <xdr:colOff>935047</xdr:colOff>
      <xdr:row>10</xdr:row>
      <xdr:rowOff>186640</xdr:rowOff>
    </xdr:to>
    <xdr:cxnSp macro="">
      <xdr:nvCxnSpPr>
        <xdr:cNvPr id="361" name="AutoShape 11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CxnSpPr>
          <a:cxnSpLocks noChangeShapeType="1"/>
          <a:stCxn id="24" idx="5"/>
          <a:endCxn id="357" idx="7"/>
        </xdr:cNvCxnSpPr>
      </xdr:nvCxnSpPr>
      <xdr:spPr bwMode="auto">
        <a:xfrm>
          <a:off x="10279072" y="1513572"/>
          <a:ext cx="0" cy="1016218"/>
        </a:xfrm>
        <a:prstGeom prst="straightConnector1">
          <a:avLst/>
        </a:prstGeom>
        <a:ln>
          <a:solidFill>
            <a:schemeClr val="accent4"/>
          </a:solidFill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938069</xdr:colOff>
      <xdr:row>5</xdr:row>
      <xdr:rowOff>237222</xdr:rowOff>
    </xdr:from>
    <xdr:to>
      <xdr:col>11</xdr:col>
      <xdr:colOff>938069</xdr:colOff>
      <xdr:row>10</xdr:row>
      <xdr:rowOff>186640</xdr:rowOff>
    </xdr:to>
    <xdr:cxnSp macro="">
      <xdr:nvCxnSpPr>
        <xdr:cNvPr id="348" name="AutoShape 11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CxnSpPr>
          <a:cxnSpLocks noChangeShapeType="1"/>
          <a:stCxn id="23" idx="5"/>
          <a:endCxn id="311" idx="7"/>
        </xdr:cNvCxnSpPr>
      </xdr:nvCxnSpPr>
      <xdr:spPr bwMode="auto">
        <a:xfrm>
          <a:off x="8700944" y="1513572"/>
          <a:ext cx="0" cy="1016218"/>
        </a:xfrm>
        <a:prstGeom prst="straightConnector1">
          <a:avLst/>
        </a:prstGeom>
        <a:ln>
          <a:solidFill>
            <a:schemeClr val="accent4"/>
          </a:solidFill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935685</xdr:colOff>
      <xdr:row>5</xdr:row>
      <xdr:rowOff>237222</xdr:rowOff>
    </xdr:from>
    <xdr:to>
      <xdr:col>9</xdr:col>
      <xdr:colOff>935685</xdr:colOff>
      <xdr:row>10</xdr:row>
      <xdr:rowOff>186640</xdr:rowOff>
    </xdr:to>
    <xdr:cxnSp macro="">
      <xdr:nvCxnSpPr>
        <xdr:cNvPr id="302" name="AutoShape 1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CxnSpPr>
          <a:cxnSpLocks noChangeShapeType="1"/>
          <a:stCxn id="40" idx="5"/>
          <a:endCxn id="279" idx="7"/>
        </xdr:cNvCxnSpPr>
      </xdr:nvCxnSpPr>
      <xdr:spPr bwMode="auto">
        <a:xfrm>
          <a:off x="7241235" y="1513572"/>
          <a:ext cx="0" cy="1016218"/>
        </a:xfrm>
        <a:prstGeom prst="straightConnector1">
          <a:avLst/>
        </a:prstGeom>
        <a:ln>
          <a:solidFill>
            <a:schemeClr val="accent4"/>
          </a:solidFill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269881</xdr:colOff>
      <xdr:row>4</xdr:row>
      <xdr:rowOff>234191</xdr:rowOff>
    </xdr:from>
    <xdr:to>
      <xdr:col>2</xdr:col>
      <xdr:colOff>23934</xdr:colOff>
      <xdr:row>6</xdr:row>
      <xdr:rowOff>1019</xdr:rowOff>
    </xdr:to>
    <xdr:sp macro="" textlink="IntroToChE">
      <xdr:nvSpPr>
        <xdr:cNvPr id="9" name="Oval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269881" y="1224791"/>
          <a:ext cx="111612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C1F4E7C-23F9-4BE1-87EC-9919C71E2DDB}" type="TxLink">
            <a:rPr lang="en-US" sz="1000">
              <a:latin typeface="+mn-lt"/>
              <a:cs typeface="Arial" panose="020B0604020202020204" pitchFamily="34" charset="0"/>
            </a:rPr>
            <a:pPr algn="ctr"/>
            <a:t>CBE 170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23934</xdr:colOff>
      <xdr:row>5</xdr:row>
      <xdr:rowOff>117605</xdr:rowOff>
    </xdr:from>
    <xdr:to>
      <xdr:col>4</xdr:col>
      <xdr:colOff>363732</xdr:colOff>
      <xdr:row>5</xdr:row>
      <xdr:rowOff>117605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stCxn id="9" idx="6"/>
          <a:endCxn id="20" idx="2"/>
        </xdr:cNvCxnSpPr>
      </xdr:nvCxnSpPr>
      <xdr:spPr>
        <a:xfrm>
          <a:off x="1386009" y="1393955"/>
          <a:ext cx="1797123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363732</xdr:colOff>
      <xdr:row>4</xdr:row>
      <xdr:rowOff>234191</xdr:rowOff>
    </xdr:from>
    <xdr:to>
      <xdr:col>6</xdr:col>
      <xdr:colOff>22535</xdr:colOff>
      <xdr:row>6</xdr:row>
      <xdr:rowOff>1019</xdr:rowOff>
    </xdr:to>
    <xdr:sp macro="" textlink="ComputerTools">
      <xdr:nvSpPr>
        <xdr:cNvPr id="20" name="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3183132" y="1224791"/>
          <a:ext cx="111612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7A2108B1-4902-4A54-A910-8A781CBE8890}" type="TxLink">
            <a:rPr lang="en-US" sz="1000">
              <a:latin typeface="+mn-lt"/>
              <a:cs typeface="Arial" panose="020B0604020202020204" pitchFamily="34" charset="0"/>
            </a:rPr>
            <a:pPr algn="ctr"/>
            <a:t>CBE 263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363732</xdr:colOff>
      <xdr:row>7</xdr:row>
      <xdr:rowOff>142872</xdr:rowOff>
    </xdr:from>
    <xdr:to>
      <xdr:col>6</xdr:col>
      <xdr:colOff>22535</xdr:colOff>
      <xdr:row>9</xdr:row>
      <xdr:rowOff>4950</xdr:rowOff>
    </xdr:to>
    <xdr:sp macro="" textlink="Balances">
      <xdr:nvSpPr>
        <xdr:cNvPr id="21" name="Oval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3183132" y="1857372"/>
          <a:ext cx="111612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46BC2D59-98F4-473D-B8C7-50244B5A75B1}" type="TxLink">
            <a:rPr lang="en-US" sz="1000">
              <a:latin typeface="+mn-lt"/>
              <a:cs typeface="Arial" panose="020B0604020202020204" pitchFamily="34" charset="0"/>
            </a:rPr>
            <a:pPr algn="ctr"/>
            <a:t>CBE 273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366393</xdr:colOff>
      <xdr:row>4</xdr:row>
      <xdr:rowOff>234191</xdr:rowOff>
    </xdr:from>
    <xdr:to>
      <xdr:col>12</xdr:col>
      <xdr:colOff>25197</xdr:colOff>
      <xdr:row>6</xdr:row>
      <xdr:rowOff>1019</xdr:rowOff>
    </xdr:to>
    <xdr:sp macro="" textlink="Thermo">
      <xdr:nvSpPr>
        <xdr:cNvPr id="23" name="Oval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7748268" y="1224791"/>
          <a:ext cx="1116129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EDE7336-5DBC-4A1B-A88A-2093C653CDF7}" type="TxLink">
            <a:rPr lang="en-US" sz="1000">
              <a:latin typeface="+mn-lt"/>
              <a:cs typeface="Arial" panose="020B0604020202020204" pitchFamily="34" charset="0"/>
            </a:rPr>
            <a:pPr algn="ctr"/>
            <a:t>CBE 373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486719</xdr:colOff>
      <xdr:row>4</xdr:row>
      <xdr:rowOff>234191</xdr:rowOff>
    </xdr:from>
    <xdr:to>
      <xdr:col>14</xdr:col>
      <xdr:colOff>22257</xdr:colOff>
      <xdr:row>6</xdr:row>
      <xdr:rowOff>1019</xdr:rowOff>
    </xdr:to>
    <xdr:sp macro="" textlink="Control">
      <xdr:nvSpPr>
        <xdr:cNvPr id="24" name="Oval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9325919" y="1224791"/>
          <a:ext cx="111668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29FF61E-3501-44D2-A374-986735F90E41}" type="TxLink">
            <a:rPr lang="en-US" sz="1000">
              <a:latin typeface="+mn-lt"/>
              <a:cs typeface="Arial" panose="020B0604020202020204" pitchFamily="34" charset="0"/>
            </a:rPr>
            <a:pPr algn="ctr"/>
            <a:t>CBE 436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366626</xdr:colOff>
      <xdr:row>4</xdr:row>
      <xdr:rowOff>234191</xdr:rowOff>
    </xdr:from>
    <xdr:to>
      <xdr:col>16</xdr:col>
      <xdr:colOff>25430</xdr:colOff>
      <xdr:row>6</xdr:row>
      <xdr:rowOff>1019</xdr:rowOff>
    </xdr:to>
    <xdr:sp macro="" textlink="PlantDesign">
      <xdr:nvSpPr>
        <xdr:cNvPr id="25" name="Oval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10786976" y="1224791"/>
          <a:ext cx="1116129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B400B768-9662-4421-954B-026230AADF76}" type="TxLink">
            <a:rPr lang="en-US" sz="1000">
              <a:latin typeface="+mn-lt"/>
              <a:cs typeface="Arial" panose="020B0604020202020204" pitchFamily="34" charset="0"/>
            </a:rPr>
            <a:pPr algn="ctr"/>
            <a:t>CBE 451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557313</xdr:colOff>
      <xdr:row>4</xdr:row>
      <xdr:rowOff>234191</xdr:rowOff>
    </xdr:from>
    <xdr:to>
      <xdr:col>8</xdr:col>
      <xdr:colOff>25616</xdr:colOff>
      <xdr:row>6</xdr:row>
      <xdr:rowOff>1019</xdr:rowOff>
    </xdr:to>
    <xdr:sp macro="" textlink="ChEnAndSociety">
      <xdr:nvSpPr>
        <xdr:cNvPr id="26" name="Oval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4834038" y="1224791"/>
          <a:ext cx="111612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FC26F9A-0091-4CBD-822A-CF2BF244270A}" type="TxLink">
            <a:rPr lang="en-US" sz="1000">
              <a:latin typeface="+mn-lt"/>
              <a:cs typeface="Arial" panose="020B0604020202020204" pitchFamily="34" charset="0"/>
            </a:rPr>
            <a:pPr algn="ctr"/>
            <a:t>CBE 311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22535</xdr:colOff>
      <xdr:row>5</xdr:row>
      <xdr:rowOff>117605</xdr:rowOff>
    </xdr:from>
    <xdr:to>
      <xdr:col>6</xdr:col>
      <xdr:colOff>557313</xdr:colOff>
      <xdr:row>8</xdr:row>
      <xdr:rowOff>121536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CxnSpPr>
          <a:stCxn id="21" idx="6"/>
          <a:endCxn id="26" idx="2"/>
        </xdr:cNvCxnSpPr>
      </xdr:nvCxnSpPr>
      <xdr:spPr>
        <a:xfrm flipV="1">
          <a:off x="4299260" y="1393955"/>
          <a:ext cx="534778" cy="632581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22257</xdr:colOff>
      <xdr:row>5</xdr:row>
      <xdr:rowOff>117605</xdr:rowOff>
    </xdr:from>
    <xdr:to>
      <xdr:col>14</xdr:col>
      <xdr:colOff>366626</xdr:colOff>
      <xdr:row>5</xdr:row>
      <xdr:rowOff>117605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CxnSpPr>
          <a:stCxn id="24" idx="6"/>
          <a:endCxn id="25" idx="2"/>
        </xdr:cNvCxnSpPr>
      </xdr:nvCxnSpPr>
      <xdr:spPr>
        <a:xfrm>
          <a:off x="10442607" y="1393955"/>
          <a:ext cx="34436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269881</xdr:colOff>
      <xdr:row>7</xdr:row>
      <xdr:rowOff>142872</xdr:rowOff>
    </xdr:from>
    <xdr:to>
      <xdr:col>2</xdr:col>
      <xdr:colOff>23935</xdr:colOff>
      <xdr:row>9</xdr:row>
      <xdr:rowOff>4950</xdr:rowOff>
    </xdr:to>
    <xdr:sp macro="" textlink="FreshmanSeminar">
      <xdr:nvSpPr>
        <xdr:cNvPr id="33" name="Oval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269881" y="1857372"/>
          <a:ext cx="1116129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78115F4-DAD1-42A2-ADDD-FAF763B85713}" type="TxLink">
            <a:rPr lang="en-US" sz="1000">
              <a:latin typeface="+mn-lt"/>
              <a:cs typeface="Arial" panose="020B0604020202020204" pitchFamily="34" charset="0"/>
            </a:rPr>
            <a:pPr algn="ctr"/>
            <a:t>CBE 191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557313</xdr:colOff>
      <xdr:row>7</xdr:row>
      <xdr:rowOff>142872</xdr:rowOff>
    </xdr:from>
    <xdr:to>
      <xdr:col>8</xdr:col>
      <xdr:colOff>25616</xdr:colOff>
      <xdr:row>9</xdr:row>
      <xdr:rowOff>4950</xdr:rowOff>
    </xdr:to>
    <xdr:sp macro="" textlink="Fluids">
      <xdr:nvSpPr>
        <xdr:cNvPr id="37" name="Oval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4834038" y="1857372"/>
          <a:ext cx="111612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DA61880-8BFB-4503-A98D-CDF74E51B6B0}" type="TxLink">
            <a:rPr lang="en-US" sz="1000">
              <a:latin typeface="+mn-lt"/>
              <a:cs typeface="Arial" panose="020B0604020202020204" pitchFamily="34" charset="0"/>
            </a:rPr>
            <a:pPr algn="ctr"/>
            <a:t>CBE 374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364010</xdr:colOff>
      <xdr:row>13</xdr:row>
      <xdr:rowOff>140928</xdr:rowOff>
    </xdr:from>
    <xdr:to>
      <xdr:col>10</xdr:col>
      <xdr:colOff>22813</xdr:colOff>
      <xdr:row>15</xdr:row>
      <xdr:rowOff>3006</xdr:rowOff>
    </xdr:to>
    <xdr:sp macro="" textlink="CareerSkills2">
      <xdr:nvSpPr>
        <xdr:cNvPr id="38" name="Oval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6288560" y="3112728"/>
          <a:ext cx="111612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0A5E2E3-507A-41F6-B514-03B192026441}" type="TxLink">
            <a:rPr lang="en-US" sz="1000">
              <a:latin typeface="+mn-lt"/>
              <a:cs typeface="Arial" panose="020B0604020202020204" pitchFamily="34" charset="0"/>
            </a:rPr>
            <a:pPr algn="ctr"/>
            <a:t>CBE 391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366393</xdr:colOff>
      <xdr:row>7</xdr:row>
      <xdr:rowOff>142872</xdr:rowOff>
    </xdr:from>
    <xdr:to>
      <xdr:col>12</xdr:col>
      <xdr:colOff>25197</xdr:colOff>
      <xdr:row>9</xdr:row>
      <xdr:rowOff>4950</xdr:rowOff>
    </xdr:to>
    <xdr:sp macro="" textlink="HeatAndMass">
      <xdr:nvSpPr>
        <xdr:cNvPr id="39" name="Oval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7748268" y="1857372"/>
          <a:ext cx="1116129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60ED45E-7842-4C38-B648-9CF3FF8F2240}" type="TxLink">
            <a:rPr lang="en-US" sz="1000">
              <a:latin typeface="+mn-lt"/>
              <a:cs typeface="Arial" panose="020B0604020202020204" pitchFamily="34" charset="0"/>
            </a:rPr>
            <a:pPr algn="ctr"/>
            <a:t>CBE 376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364010</xdr:colOff>
      <xdr:row>4</xdr:row>
      <xdr:rowOff>234191</xdr:rowOff>
    </xdr:from>
    <xdr:to>
      <xdr:col>10</xdr:col>
      <xdr:colOff>22813</xdr:colOff>
      <xdr:row>6</xdr:row>
      <xdr:rowOff>1019</xdr:rowOff>
    </xdr:to>
    <xdr:sp macro="" textlink="ReactionEngineering">
      <xdr:nvSpPr>
        <xdr:cNvPr id="40" name="Oval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6288560" y="1224791"/>
          <a:ext cx="111612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D8AA4185-742C-4C7F-BA33-14E5122A1443}" type="TxLink">
            <a:rPr lang="en-US" sz="1000">
              <a:latin typeface="+mn-lt"/>
              <a:cs typeface="Arial" panose="020B0604020202020204" pitchFamily="34" charset="0"/>
            </a:rPr>
            <a:pPr algn="ctr"/>
            <a:t>CBE 386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486719</xdr:colOff>
      <xdr:row>7</xdr:row>
      <xdr:rowOff>142872</xdr:rowOff>
    </xdr:from>
    <xdr:to>
      <xdr:col>14</xdr:col>
      <xdr:colOff>22257</xdr:colOff>
      <xdr:row>9</xdr:row>
      <xdr:rowOff>4950</xdr:rowOff>
    </xdr:to>
    <xdr:sp macro="" textlink="Separations">
      <xdr:nvSpPr>
        <xdr:cNvPr id="42" name="Oval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9325919" y="1857372"/>
          <a:ext cx="111668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9AFA41E-7A19-4908-A33D-2E79B60BE306}" type="TxLink">
            <a:rPr lang="en-US" sz="1000">
              <a:latin typeface="+mn-lt"/>
            </a:rPr>
            <a:pPr algn="ctr"/>
            <a:t>CBE 476</a:t>
          </a:fld>
          <a:endParaRPr lang="en-US" sz="1000">
            <a:latin typeface="+mn-lt"/>
          </a:endParaRPr>
        </a:p>
      </xdr:txBody>
    </xdr:sp>
    <xdr:clientData/>
  </xdr:twoCellAnchor>
  <xdr:twoCellAnchor>
    <xdr:from>
      <xdr:col>12</xdr:col>
      <xdr:colOff>486719</xdr:colOff>
      <xdr:row>13</xdr:row>
      <xdr:rowOff>140928</xdr:rowOff>
    </xdr:from>
    <xdr:to>
      <xdr:col>14</xdr:col>
      <xdr:colOff>22257</xdr:colOff>
      <xdr:row>15</xdr:row>
      <xdr:rowOff>3006</xdr:rowOff>
    </xdr:to>
    <xdr:sp macro="" textlink="UOLab">
      <xdr:nvSpPr>
        <xdr:cNvPr id="43" name="Oval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9325919" y="3112728"/>
          <a:ext cx="111668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21650CC-64C4-4255-8958-8F62B20068E2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CBE 479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364010</xdr:colOff>
      <xdr:row>7</xdr:row>
      <xdr:rowOff>142872</xdr:rowOff>
    </xdr:from>
    <xdr:to>
      <xdr:col>10</xdr:col>
      <xdr:colOff>22813</xdr:colOff>
      <xdr:row>9</xdr:row>
      <xdr:rowOff>4950</xdr:rowOff>
    </xdr:to>
    <xdr:sp macro="" textlink="Materials">
      <xdr:nvSpPr>
        <xdr:cNvPr id="44" name="Oval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6288560" y="1857372"/>
          <a:ext cx="111612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287AF91-C9A0-4CF8-B0BA-9460972D26FF}" type="TxLink">
            <a:rPr lang="en-US" sz="1000">
              <a:latin typeface="+mn-lt"/>
              <a:cs typeface="Arial" panose="020B0604020202020204" pitchFamily="34" charset="0"/>
            </a:rPr>
            <a:pPr algn="ctr"/>
            <a:t>CBE 378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486719</xdr:colOff>
      <xdr:row>16</xdr:row>
      <xdr:rowOff>138182</xdr:rowOff>
    </xdr:from>
    <xdr:to>
      <xdr:col>14</xdr:col>
      <xdr:colOff>22257</xdr:colOff>
      <xdr:row>18</xdr:row>
      <xdr:rowOff>260</xdr:rowOff>
    </xdr:to>
    <xdr:sp macro="" textlink="">
      <xdr:nvSpPr>
        <xdr:cNvPr id="45" name="Oval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9325919" y="3738632"/>
          <a:ext cx="111668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00">
              <a:latin typeface="+mn-lt"/>
              <a:cs typeface="Arial" panose="020B0604020202020204" pitchFamily="34" charset="0"/>
            </a:rPr>
            <a:t>EMSB</a:t>
          </a:r>
        </a:p>
      </xdr:txBody>
    </xdr:sp>
    <xdr:clientData/>
  </xdr:twoCellAnchor>
  <xdr:twoCellAnchor>
    <xdr:from>
      <xdr:col>14</xdr:col>
      <xdr:colOff>366626</xdr:colOff>
      <xdr:row>13</xdr:row>
      <xdr:rowOff>140928</xdr:rowOff>
    </xdr:from>
    <xdr:to>
      <xdr:col>16</xdr:col>
      <xdr:colOff>25430</xdr:colOff>
      <xdr:row>15</xdr:row>
      <xdr:rowOff>3006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>
        <a:xfrm>
          <a:off x="10786976" y="3112728"/>
          <a:ext cx="1116129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00">
              <a:latin typeface="+mn-lt"/>
              <a:cs typeface="Arial" panose="020B0604020202020204" pitchFamily="34" charset="0"/>
            </a:rPr>
            <a:t>Eng Elec</a:t>
          </a:r>
        </a:p>
      </xdr:txBody>
    </xdr:sp>
    <xdr:clientData/>
  </xdr:twoCellAnchor>
  <xdr:twoCellAnchor>
    <xdr:from>
      <xdr:col>14</xdr:col>
      <xdr:colOff>366626</xdr:colOff>
      <xdr:row>10</xdr:row>
      <xdr:rowOff>137093</xdr:rowOff>
    </xdr:from>
    <xdr:to>
      <xdr:col>16</xdr:col>
      <xdr:colOff>25430</xdr:colOff>
      <xdr:row>11</xdr:row>
      <xdr:rowOff>284921</xdr:rowOff>
    </xdr:to>
    <xdr:sp macro="" textlink="">
      <xdr:nvSpPr>
        <xdr:cNvPr id="51" name="Oval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>
        <a:xfrm>
          <a:off x="10786976" y="2480243"/>
          <a:ext cx="1116129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00">
              <a:latin typeface="+mn-lt"/>
              <a:cs typeface="Arial" panose="020B0604020202020204" pitchFamily="34" charset="0"/>
            </a:rPr>
            <a:t>Eng Elec</a:t>
          </a:r>
        </a:p>
      </xdr:txBody>
    </xdr:sp>
    <xdr:clientData/>
  </xdr:twoCellAnchor>
  <xdr:twoCellAnchor>
    <xdr:from>
      <xdr:col>1</xdr:col>
      <xdr:colOff>6991</xdr:colOff>
      <xdr:row>14</xdr:row>
      <xdr:rowOff>8390</xdr:rowOff>
    </xdr:from>
    <xdr:to>
      <xdr:col>2</xdr:col>
      <xdr:colOff>1074</xdr:colOff>
      <xdr:row>15</xdr:row>
      <xdr:rowOff>3006</xdr:rowOff>
    </xdr:to>
    <xdr:sp macro="" textlink="Chem1">
      <xdr:nvSpPr>
        <xdr:cNvPr id="64" name="Rectangle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/>
      </xdr:nvSpPr>
      <xdr:spPr>
        <a:xfrm>
          <a:off x="292741" y="3170690"/>
          <a:ext cx="1070408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D791457-6E6A-4F8C-9DAA-D480D68B9102}" type="TxLink">
            <a:rPr lang="en-US" sz="1000">
              <a:latin typeface="+mn-lt"/>
              <a:cs typeface="Arial" panose="020B0604020202020204" pitchFamily="34" charset="0"/>
            </a:rPr>
            <a:pPr algn="ctr"/>
            <a:t>Chem 111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6431</xdr:colOff>
      <xdr:row>14</xdr:row>
      <xdr:rowOff>8390</xdr:rowOff>
    </xdr:from>
    <xdr:to>
      <xdr:col>3</xdr:col>
      <xdr:colOff>1076279</xdr:colOff>
      <xdr:row>15</xdr:row>
      <xdr:rowOff>3006</xdr:rowOff>
    </xdr:to>
    <xdr:sp macro="" textlink="Chem2">
      <xdr:nvSpPr>
        <xdr:cNvPr id="65" name="Rectangle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/>
      </xdr:nvSpPr>
      <xdr:spPr>
        <a:xfrm>
          <a:off x="1749506" y="3170690"/>
          <a:ext cx="1069848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5474128-0045-4C8B-8CFD-FA930611B4B0}" type="TxLink">
            <a:rPr lang="en-US" sz="1000">
              <a:latin typeface="+mn-lt"/>
              <a:cs typeface="Arial" panose="020B0604020202020204" pitchFamily="34" charset="0"/>
            </a:rPr>
            <a:pPr algn="ctr"/>
            <a:t>Chem 112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7676</xdr:colOff>
      <xdr:row>14</xdr:row>
      <xdr:rowOff>8390</xdr:rowOff>
    </xdr:from>
    <xdr:to>
      <xdr:col>5</xdr:col>
      <xdr:colOff>1073916</xdr:colOff>
      <xdr:row>15</xdr:row>
      <xdr:rowOff>3006</xdr:rowOff>
    </xdr:to>
    <xdr:sp macro="" textlink="OChem1">
      <xdr:nvSpPr>
        <xdr:cNvPr id="66" name="Rectangle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/>
      </xdr:nvSpPr>
      <xdr:spPr>
        <a:xfrm>
          <a:off x="3208076" y="3170690"/>
          <a:ext cx="1066240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426BB9D5-2F27-4E65-988F-F8D851C5E86B}" type="TxLink">
            <a:rPr lang="en-US" sz="1000">
              <a:latin typeface="+mn-lt"/>
              <a:cs typeface="Arial" panose="020B0604020202020204" pitchFamily="34" charset="0"/>
            </a:rPr>
            <a:pPr algn="ctr"/>
            <a:t>Chem 357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10477</xdr:colOff>
      <xdr:row>14</xdr:row>
      <xdr:rowOff>12531</xdr:rowOff>
    </xdr:from>
    <xdr:to>
      <xdr:col>8</xdr:col>
      <xdr:colOff>952</xdr:colOff>
      <xdr:row>15</xdr:row>
      <xdr:rowOff>3006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/>
      </xdr:nvSpPr>
      <xdr:spPr>
        <a:xfrm>
          <a:off x="4858702" y="3174831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00">
              <a:latin typeface="+mn-lt"/>
              <a:cs typeface="Arial" panose="020B0604020202020204" pitchFamily="34" charset="0"/>
            </a:rPr>
            <a:t>Adv Chem Lab</a:t>
          </a:r>
        </a:p>
      </xdr:txBody>
    </xdr:sp>
    <xdr:clientData/>
  </xdr:twoCellAnchor>
  <xdr:twoCellAnchor>
    <xdr:from>
      <xdr:col>7</xdr:col>
      <xdr:colOff>8953</xdr:colOff>
      <xdr:row>17</xdr:row>
      <xdr:rowOff>9785</xdr:rowOff>
    </xdr:from>
    <xdr:to>
      <xdr:col>8</xdr:col>
      <xdr:colOff>2476</xdr:colOff>
      <xdr:row>18</xdr:row>
      <xdr:rowOff>260</xdr:rowOff>
    </xdr:to>
    <xdr:sp macro="" textlink="EngineeringMath2">
      <xdr:nvSpPr>
        <xdr:cNvPr id="69" name="Rectangle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/>
      </xdr:nvSpPr>
      <xdr:spPr>
        <a:xfrm>
          <a:off x="4857178" y="3800735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B128F7E8-0592-4688-81F1-E7D86C50FDD4}" type="TxLink">
            <a:rPr lang="en-US" sz="1000">
              <a:latin typeface="+mn-lt"/>
              <a:cs typeface="Arial" panose="020B0604020202020204" pitchFamily="34" charset="0"/>
            </a:rPr>
            <a:pPr algn="ctr"/>
            <a:t>Math 303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7396</xdr:colOff>
      <xdr:row>17</xdr:row>
      <xdr:rowOff>9785</xdr:rowOff>
    </xdr:from>
    <xdr:to>
      <xdr:col>5</xdr:col>
      <xdr:colOff>1074196</xdr:colOff>
      <xdr:row>18</xdr:row>
      <xdr:rowOff>260</xdr:rowOff>
    </xdr:to>
    <xdr:sp macro="" textlink="EngineeringMath1">
      <xdr:nvSpPr>
        <xdr:cNvPr id="70" name="Rectangle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/>
      </xdr:nvSpPr>
      <xdr:spPr>
        <a:xfrm>
          <a:off x="3207796" y="3800735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09D01F2-93D8-493D-A114-E02B8E7CC690}" type="TxLink">
            <a:rPr lang="en-US" sz="1000">
              <a:latin typeface="+mn-lt"/>
              <a:cs typeface="Arial" panose="020B0604020202020204" pitchFamily="34" charset="0"/>
            </a:rPr>
            <a:pPr algn="ctr"/>
            <a:t>Math 302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7955</xdr:colOff>
      <xdr:row>17</xdr:row>
      <xdr:rowOff>9785</xdr:rowOff>
    </xdr:from>
    <xdr:to>
      <xdr:col>3</xdr:col>
      <xdr:colOff>1074755</xdr:colOff>
      <xdr:row>18</xdr:row>
      <xdr:rowOff>260</xdr:rowOff>
    </xdr:to>
    <xdr:sp macro="" textlink="Calculus2">
      <xdr:nvSpPr>
        <xdr:cNvPr id="71" name="Rectangle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/>
      </xdr:nvSpPr>
      <xdr:spPr>
        <a:xfrm>
          <a:off x="1751030" y="3800735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2CCC9FC-2C83-47AE-91B3-F22977F233D7}" type="TxLink">
            <a:rPr lang="en-US" sz="1000">
              <a:latin typeface="+mn-lt"/>
              <a:cs typeface="Arial" panose="020B0604020202020204" pitchFamily="34" charset="0"/>
            </a:rPr>
            <a:pPr algn="ctr"/>
            <a:t>Math 113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6991</xdr:colOff>
      <xdr:row>17</xdr:row>
      <xdr:rowOff>9785</xdr:rowOff>
    </xdr:from>
    <xdr:to>
      <xdr:col>2</xdr:col>
      <xdr:colOff>1074</xdr:colOff>
      <xdr:row>18</xdr:row>
      <xdr:rowOff>260</xdr:rowOff>
    </xdr:to>
    <xdr:sp macro="" textlink="Calculus1">
      <xdr:nvSpPr>
        <xdr:cNvPr id="72" name="Rectangle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/>
      </xdr:nvSpPr>
      <xdr:spPr>
        <a:xfrm>
          <a:off x="292741" y="3800735"/>
          <a:ext cx="107040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8C0306E-554A-49D4-B412-303E8EE6AE37}" type="TxLink">
            <a:rPr lang="en-US" sz="1000">
              <a:latin typeface="+mn-lt"/>
              <a:cs typeface="Arial" panose="020B0604020202020204" pitchFamily="34" charset="0"/>
            </a:rPr>
            <a:pPr algn="ctr"/>
            <a:t>Math 112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7396</xdr:colOff>
      <xdr:row>20</xdr:row>
      <xdr:rowOff>4763</xdr:rowOff>
    </xdr:from>
    <xdr:to>
      <xdr:col>5</xdr:col>
      <xdr:colOff>1074196</xdr:colOff>
      <xdr:row>20</xdr:row>
      <xdr:rowOff>280988</xdr:rowOff>
    </xdr:to>
    <xdr:sp macro="" textlink="Stats">
      <xdr:nvSpPr>
        <xdr:cNvPr id="73" name="Rectangle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/>
      </xdr:nvSpPr>
      <xdr:spPr>
        <a:xfrm>
          <a:off x="3207796" y="4424363"/>
          <a:ext cx="1066800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5D258ED-CC9B-49E4-90A3-09EEF9ABF925}" type="TxLink">
            <a:rPr lang="en-US" sz="1000">
              <a:latin typeface="+mn-lt"/>
              <a:cs typeface="Arial" panose="020B0604020202020204" pitchFamily="34" charset="0"/>
            </a:rPr>
            <a:pPr algn="ctr"/>
            <a:t>Stat 121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6431</xdr:colOff>
      <xdr:row>20</xdr:row>
      <xdr:rowOff>4763</xdr:rowOff>
    </xdr:from>
    <xdr:to>
      <xdr:col>3</xdr:col>
      <xdr:colOff>1076279</xdr:colOff>
      <xdr:row>20</xdr:row>
      <xdr:rowOff>280988</xdr:rowOff>
    </xdr:to>
    <xdr:sp macro="" textlink="Physics1">
      <xdr:nvSpPr>
        <xdr:cNvPr id="74" name="Rectangle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/>
      </xdr:nvSpPr>
      <xdr:spPr>
        <a:xfrm>
          <a:off x="1749506" y="4424363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40FEB82-3700-4C20-97C9-5EBAC00624C3}" type="TxLink">
            <a:rPr lang="en-US" sz="1000">
              <a:latin typeface="+mn-lt"/>
              <a:cs typeface="Arial" panose="020B0604020202020204" pitchFamily="34" charset="0"/>
            </a:rPr>
            <a:pPr algn="ctr"/>
            <a:t>Phscs 121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7954</xdr:colOff>
      <xdr:row>17</xdr:row>
      <xdr:rowOff>9785</xdr:rowOff>
    </xdr:from>
    <xdr:to>
      <xdr:col>9</xdr:col>
      <xdr:colOff>1074194</xdr:colOff>
      <xdr:row>18</xdr:row>
      <xdr:rowOff>260</xdr:rowOff>
    </xdr:to>
    <xdr:sp macro="" textlink="PChem">
      <xdr:nvSpPr>
        <xdr:cNvPr id="75" name="Rectangle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/>
      </xdr:nvSpPr>
      <xdr:spPr>
        <a:xfrm>
          <a:off x="6313504" y="3800735"/>
          <a:ext cx="1066240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85FC4D4-B74F-4E14-8646-BDA20E59F97D}" type="TxLink">
            <a:rPr lang="en-US" sz="1000">
              <a:latin typeface="+mn-lt"/>
              <a:cs typeface="Arial" panose="020B0604020202020204" pitchFamily="34" charset="0"/>
            </a:rPr>
            <a:pPr algn="ctr"/>
            <a:t>Chem 467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9777</xdr:colOff>
      <xdr:row>17</xdr:row>
      <xdr:rowOff>9785</xdr:rowOff>
    </xdr:from>
    <xdr:to>
      <xdr:col>12</xdr:col>
      <xdr:colOff>813</xdr:colOff>
      <xdr:row>18</xdr:row>
      <xdr:rowOff>260</xdr:rowOff>
    </xdr:to>
    <xdr:sp macro="" textlink="AdvWriting">
      <xdr:nvSpPr>
        <xdr:cNvPr id="77" name="Rectangle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/>
      </xdr:nvSpPr>
      <xdr:spPr>
        <a:xfrm>
          <a:off x="7772652" y="3800735"/>
          <a:ext cx="1067361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25FFB6F-7BE3-4CA9-9629-79BD23244C88}" type="TxLink">
            <a:rPr lang="en-US" sz="1000">
              <a:latin typeface="+mn-lt"/>
              <a:cs typeface="Arial" panose="020B0604020202020204" pitchFamily="34" charset="0"/>
            </a:rPr>
            <a:pPr algn="ctr"/>
            <a:t>Wrtg 316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167900</xdr:colOff>
      <xdr:row>28</xdr:row>
      <xdr:rowOff>1819</xdr:rowOff>
    </xdr:from>
    <xdr:to>
      <xdr:col>2</xdr:col>
      <xdr:colOff>129090</xdr:colOff>
      <xdr:row>28</xdr:row>
      <xdr:rowOff>279314</xdr:rowOff>
    </xdr:to>
    <xdr:sp macro="" textlink="Writing">
      <xdr:nvSpPr>
        <xdr:cNvPr id="82" name="Flowchart: Data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/>
      </xdr:nvSpPr>
      <xdr:spPr>
        <a:xfrm>
          <a:off x="167900" y="6072419"/>
          <a:ext cx="1326440" cy="27749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49C64EA-F4DE-42E2-8E23-57F37871131B}" type="TxLink">
            <a:rPr lang="en-US" sz="1000">
              <a:latin typeface="+mn-lt"/>
              <a:cs typeface="Arial" panose="020B0604020202020204" pitchFamily="34" charset="0"/>
            </a:rPr>
            <a:pPr algn="ctr"/>
            <a:t>Wrtg 150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244100</xdr:colOff>
      <xdr:row>25</xdr:row>
      <xdr:rowOff>14194</xdr:rowOff>
    </xdr:from>
    <xdr:to>
      <xdr:col>10</xdr:col>
      <xdr:colOff>110040</xdr:colOff>
      <xdr:row>25</xdr:row>
      <xdr:rowOff>285339</xdr:rowOff>
    </xdr:to>
    <xdr:sp macro="" textlink="EternalFamily">
      <xdr:nvSpPr>
        <xdr:cNvPr id="84" name="Flowchart: Data 83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/>
      </xdr:nvSpPr>
      <xdr:spPr>
        <a:xfrm>
          <a:off x="6168650" y="5443444"/>
          <a:ext cx="1323265" cy="27114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71D83908-7D83-4BCE-94DF-D37C89AB035B}" type="TxLink">
            <a:rPr lang="en-US" sz="1000">
              <a:latin typeface="+mn-lt"/>
              <a:cs typeface="Arial" panose="020B0604020202020204" pitchFamily="34" charset="0"/>
            </a:rPr>
            <a:pPr algn="ctr"/>
            <a:t>Eter Fam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259135</xdr:colOff>
      <xdr:row>25</xdr:row>
      <xdr:rowOff>7844</xdr:rowOff>
    </xdr:from>
    <xdr:to>
      <xdr:col>4</xdr:col>
      <xdr:colOff>128251</xdr:colOff>
      <xdr:row>25</xdr:row>
      <xdr:rowOff>282164</xdr:rowOff>
    </xdr:to>
    <xdr:sp macro="" textlink="Econ">
      <xdr:nvSpPr>
        <xdr:cNvPr id="86" name="Flowchart: Data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/>
      </xdr:nvSpPr>
      <xdr:spPr>
        <a:xfrm>
          <a:off x="1621210" y="5246594"/>
          <a:ext cx="1326441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00">
              <a:latin typeface="+mn-lt"/>
              <a:cs typeface="Arial" panose="020B0604020202020204" pitchFamily="34" charset="0"/>
            </a:rPr>
            <a:t>Biology</a:t>
          </a:r>
        </a:p>
      </xdr:txBody>
    </xdr:sp>
    <xdr:clientData/>
  </xdr:twoCellAnchor>
  <xdr:twoCellAnchor>
    <xdr:from>
      <xdr:col>2</xdr:col>
      <xdr:colOff>259135</xdr:colOff>
      <xdr:row>28</xdr:row>
      <xdr:rowOff>11344</xdr:rowOff>
    </xdr:from>
    <xdr:to>
      <xdr:col>4</xdr:col>
      <xdr:colOff>128251</xdr:colOff>
      <xdr:row>28</xdr:row>
      <xdr:rowOff>285664</xdr:rowOff>
    </xdr:to>
    <xdr:sp macro="" textlink="AmerHer">
      <xdr:nvSpPr>
        <xdr:cNvPr id="87" name="Flowchart: Data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/>
      </xdr:nvSpPr>
      <xdr:spPr>
        <a:xfrm>
          <a:off x="1621210" y="5878744"/>
          <a:ext cx="1326441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271B1A4-103D-47EF-8577-E6718F66DD45}" type="TxLink">
            <a:rPr lang="en-US" sz="1000">
              <a:latin typeface="+mn-lt"/>
              <a:cs typeface="Arial" panose="020B0604020202020204" pitchFamily="34" charset="0"/>
            </a:rPr>
            <a:pPr algn="ctr"/>
            <a:t>A Htg 100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258576</xdr:colOff>
      <xdr:row>25</xdr:row>
      <xdr:rowOff>7844</xdr:rowOff>
    </xdr:from>
    <xdr:to>
      <xdr:col>6</xdr:col>
      <xdr:colOff>127691</xdr:colOff>
      <xdr:row>25</xdr:row>
      <xdr:rowOff>282164</xdr:rowOff>
    </xdr:to>
    <xdr:sp macro="" textlink="TeachingsDoctrinesBofM">
      <xdr:nvSpPr>
        <xdr:cNvPr id="88" name="Flowchart: Data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/>
      </xdr:nvSpPr>
      <xdr:spPr>
        <a:xfrm>
          <a:off x="3077976" y="5246594"/>
          <a:ext cx="1326440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11F8101-B8EA-4EA6-999D-C0A164216C3B}" type="TxLink">
            <a:rPr lang="en-US" sz="1000">
              <a:latin typeface="+mn-lt"/>
              <a:cs typeface="Arial" panose="020B0604020202020204" pitchFamily="34" charset="0"/>
            </a:rPr>
            <a:pPr algn="ctr"/>
            <a:t>B of M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452157</xdr:colOff>
      <xdr:row>25</xdr:row>
      <xdr:rowOff>7844</xdr:rowOff>
    </xdr:from>
    <xdr:to>
      <xdr:col>8</xdr:col>
      <xdr:colOff>130772</xdr:colOff>
      <xdr:row>25</xdr:row>
      <xdr:rowOff>282164</xdr:rowOff>
    </xdr:to>
    <xdr:sp macro="" textlink="JesusChristEverlastingGospel">
      <xdr:nvSpPr>
        <xdr:cNvPr id="91" name="Flowchart: Data 90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/>
      </xdr:nvSpPr>
      <xdr:spPr>
        <a:xfrm>
          <a:off x="4728882" y="5246594"/>
          <a:ext cx="1326440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36E56375-9160-4C06-9B13-148BDAC6A7C3}" type="TxLink">
            <a:rPr lang="en-US" sz="1000">
              <a:latin typeface="+mn-lt"/>
              <a:cs typeface="Arial" panose="020B0604020202020204" pitchFamily="34" charset="0"/>
            </a:rPr>
            <a:pPr algn="ctr"/>
            <a:t>ChristGosp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452157</xdr:colOff>
      <xdr:row>28</xdr:row>
      <xdr:rowOff>11344</xdr:rowOff>
    </xdr:from>
    <xdr:to>
      <xdr:col>8</xdr:col>
      <xdr:colOff>130772</xdr:colOff>
      <xdr:row>28</xdr:row>
      <xdr:rowOff>285664</xdr:rowOff>
    </xdr:to>
    <xdr:sp macro="" textlink="Biology">
      <xdr:nvSpPr>
        <xdr:cNvPr id="92" name="Flowchart: Data 9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/>
      </xdr:nvSpPr>
      <xdr:spPr>
        <a:xfrm>
          <a:off x="4728882" y="5878744"/>
          <a:ext cx="1326440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00">
              <a:latin typeface="+mn-lt"/>
              <a:cs typeface="Arial" panose="020B0604020202020204" pitchFamily="34" charset="0"/>
            </a:rPr>
            <a:t>Econ 110</a:t>
          </a:r>
        </a:p>
      </xdr:txBody>
    </xdr:sp>
    <xdr:clientData/>
  </xdr:twoCellAnchor>
  <xdr:twoCellAnchor>
    <xdr:from>
      <xdr:col>10</xdr:col>
      <xdr:colOff>261237</xdr:colOff>
      <xdr:row>25</xdr:row>
      <xdr:rowOff>7844</xdr:rowOff>
    </xdr:from>
    <xdr:to>
      <xdr:col>12</xdr:col>
      <xdr:colOff>130353</xdr:colOff>
      <xdr:row>25</xdr:row>
      <xdr:rowOff>282164</xdr:rowOff>
    </xdr:to>
    <xdr:sp macro="" textlink="RelElec1">
      <xdr:nvSpPr>
        <xdr:cNvPr id="94" name="Flowchart: Data 93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/>
      </xdr:nvSpPr>
      <xdr:spPr>
        <a:xfrm>
          <a:off x="7643112" y="5246594"/>
          <a:ext cx="1326441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9AECBE9-E782-47BA-8F75-6A5C68CA2E8E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Rel Elec 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261237</xdr:colOff>
      <xdr:row>28</xdr:row>
      <xdr:rowOff>11344</xdr:rowOff>
    </xdr:from>
    <xdr:to>
      <xdr:col>12</xdr:col>
      <xdr:colOff>130353</xdr:colOff>
      <xdr:row>28</xdr:row>
      <xdr:rowOff>285664</xdr:rowOff>
    </xdr:to>
    <xdr:sp macro="" textlink="Lett">
      <xdr:nvSpPr>
        <xdr:cNvPr id="95" name="Flowchart: Data 94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/>
      </xdr:nvSpPr>
      <xdr:spPr>
        <a:xfrm>
          <a:off x="7643112" y="5878744"/>
          <a:ext cx="1326441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A9EB5DB2-99E9-4BC4-A9FF-DE54A5C431FA}" type="TxLink">
            <a:rPr lang="en-US" sz="1000">
              <a:latin typeface="+mn-lt"/>
              <a:cs typeface="Arial" panose="020B0604020202020204" pitchFamily="34" charset="0"/>
            </a:rPr>
            <a:pPr algn="ctr"/>
            <a:t>Lett/GCA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381563</xdr:colOff>
      <xdr:row>25</xdr:row>
      <xdr:rowOff>7844</xdr:rowOff>
    </xdr:from>
    <xdr:to>
      <xdr:col>14</xdr:col>
      <xdr:colOff>127413</xdr:colOff>
      <xdr:row>25</xdr:row>
      <xdr:rowOff>282164</xdr:rowOff>
    </xdr:to>
    <xdr:sp macro="" textlink="RelElec2">
      <xdr:nvSpPr>
        <xdr:cNvPr id="96" name="Flowchart: Data 95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/>
      </xdr:nvSpPr>
      <xdr:spPr>
        <a:xfrm>
          <a:off x="9220763" y="5246594"/>
          <a:ext cx="1327000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724AC38-F577-466B-9F35-438F3E6484F7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Rel Elec 2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381563</xdr:colOff>
      <xdr:row>28</xdr:row>
      <xdr:rowOff>11344</xdr:rowOff>
    </xdr:from>
    <xdr:to>
      <xdr:col>14</xdr:col>
      <xdr:colOff>127413</xdr:colOff>
      <xdr:row>28</xdr:row>
      <xdr:rowOff>285664</xdr:rowOff>
    </xdr:to>
    <xdr:sp macro="" textlink="Civilization2Art">
      <xdr:nvSpPr>
        <xdr:cNvPr id="97" name="Flowchart: Data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/>
      </xdr:nvSpPr>
      <xdr:spPr>
        <a:xfrm>
          <a:off x="9220763" y="5878744"/>
          <a:ext cx="1327000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D676661A-BAD1-41FB-95B1-BD9F58339D7C}" type="TxLink">
            <a:rPr lang="en-US" sz="1000">
              <a:latin typeface="+mn-lt"/>
              <a:cs typeface="Arial" panose="020B0604020202020204" pitchFamily="34" charset="0"/>
            </a:rPr>
            <a:pPr algn="ctr"/>
            <a:t>Civ 2/Art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76200</xdr:colOff>
      <xdr:row>37</xdr:row>
      <xdr:rowOff>38100</xdr:rowOff>
    </xdr:from>
    <xdr:to>
      <xdr:col>0</xdr:col>
      <xdr:colOff>200025</xdr:colOff>
      <xdr:row>37</xdr:row>
      <xdr:rowOff>161925</xdr:rowOff>
    </xdr:to>
    <xdr:sp macro="" textlink="">
      <xdr:nvSpPr>
        <xdr:cNvPr id="98" name="Oval 9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/>
      </xdr:nvSpPr>
      <xdr:spPr>
        <a:xfrm>
          <a:off x="76200" y="7724775"/>
          <a:ext cx="123825" cy="123825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0</xdr:col>
      <xdr:colOff>76200</xdr:colOff>
      <xdr:row>38</xdr:row>
      <xdr:rowOff>38100</xdr:rowOff>
    </xdr:from>
    <xdr:to>
      <xdr:col>0</xdr:col>
      <xdr:colOff>200025</xdr:colOff>
      <xdr:row>38</xdr:row>
      <xdr:rowOff>161925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/>
      </xdr:nvSpPr>
      <xdr:spPr>
        <a:xfrm>
          <a:off x="76200" y="7858125"/>
          <a:ext cx="123825" cy="123825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228601</xdr:colOff>
      <xdr:row>37</xdr:row>
      <xdr:rowOff>19051</xdr:rowOff>
    </xdr:from>
    <xdr:to>
      <xdr:col>7</xdr:col>
      <xdr:colOff>800101</xdr:colOff>
      <xdr:row>37</xdr:row>
      <xdr:rowOff>190198</xdr:rowOff>
    </xdr:to>
    <xdr:sp macro="" textlink="">
      <xdr:nvSpPr>
        <xdr:cNvPr id="101" name="Oval 10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/>
      </xdr:nvSpPr>
      <xdr:spPr>
        <a:xfrm>
          <a:off x="3429001" y="7705726"/>
          <a:ext cx="571500" cy="171147"/>
        </a:xfrm>
        <a:prstGeom prst="ellipse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242889</xdr:colOff>
      <xdr:row>38</xdr:row>
      <xdr:rowOff>27044</xdr:rowOff>
    </xdr:from>
    <xdr:to>
      <xdr:col>7</xdr:col>
      <xdr:colOff>785814</xdr:colOff>
      <xdr:row>38</xdr:row>
      <xdr:rowOff>171449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/>
      </xdr:nvSpPr>
      <xdr:spPr>
        <a:xfrm rot="10800000" flipV="1">
          <a:off x="4900614" y="7847069"/>
          <a:ext cx="542925" cy="144405"/>
        </a:xfrm>
        <a:prstGeom prst="rect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190501</xdr:colOff>
      <xdr:row>39</xdr:row>
      <xdr:rowOff>28575</xdr:rowOff>
    </xdr:from>
    <xdr:to>
      <xdr:col>7</xdr:col>
      <xdr:colOff>838201</xdr:colOff>
      <xdr:row>39</xdr:row>
      <xdr:rowOff>175320</xdr:rowOff>
    </xdr:to>
    <xdr:sp macro="" textlink="">
      <xdr:nvSpPr>
        <xdr:cNvPr id="104" name="Flowchart: Data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/>
      </xdr:nvSpPr>
      <xdr:spPr>
        <a:xfrm>
          <a:off x="3390901" y="8096250"/>
          <a:ext cx="647700" cy="146745"/>
        </a:xfrm>
        <a:prstGeom prst="flowChartInputOutput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6</xdr:col>
      <xdr:colOff>22535</xdr:colOff>
      <xdr:row>8</xdr:row>
      <xdr:rowOff>121536</xdr:rowOff>
    </xdr:from>
    <xdr:to>
      <xdr:col>6</xdr:col>
      <xdr:colOff>557313</xdr:colOff>
      <xdr:row>8</xdr:row>
      <xdr:rowOff>121536</xdr:rowOff>
    </xdr:to>
    <xdr:cxnSp macro="">
      <xdr:nvCxnSpPr>
        <xdr:cNvPr id="113" name="Straight Connector 11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CxnSpPr>
          <a:stCxn id="21" idx="6"/>
          <a:endCxn id="37" idx="2"/>
        </xdr:cNvCxnSpPr>
      </xdr:nvCxnSpPr>
      <xdr:spPr>
        <a:xfrm>
          <a:off x="4299260" y="2026536"/>
          <a:ext cx="534778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1074</xdr:colOff>
      <xdr:row>14</xdr:row>
      <xdr:rowOff>148573</xdr:rowOff>
    </xdr:from>
    <xdr:to>
      <xdr:col>3</xdr:col>
      <xdr:colOff>6431</xdr:colOff>
      <xdr:row>14</xdr:row>
      <xdr:rowOff>148573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CxnSpPr>
          <a:stCxn id="64" idx="3"/>
          <a:endCxn id="65" idx="1"/>
        </xdr:cNvCxnSpPr>
      </xdr:nvCxnSpPr>
      <xdr:spPr>
        <a:xfrm>
          <a:off x="1363149" y="3310873"/>
          <a:ext cx="386357" cy="0"/>
        </a:xfrm>
        <a:prstGeom prst="line">
          <a:avLst/>
        </a:prstGeom>
        <a:ln w="254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1076279</xdr:colOff>
      <xdr:row>8</xdr:row>
      <xdr:rowOff>121536</xdr:rowOff>
    </xdr:from>
    <xdr:to>
      <xdr:col>4</xdr:col>
      <xdr:colOff>363732</xdr:colOff>
      <xdr:row>14</xdr:row>
      <xdr:rowOff>148573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CxnSpPr>
          <a:stCxn id="65" idx="3"/>
          <a:endCxn id="21" idx="2"/>
        </xdr:cNvCxnSpPr>
      </xdr:nvCxnSpPr>
      <xdr:spPr>
        <a:xfrm flipV="1">
          <a:off x="2819354" y="2026536"/>
          <a:ext cx="363778" cy="1284337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1073916</xdr:colOff>
      <xdr:row>14</xdr:row>
      <xdr:rowOff>148573</xdr:rowOff>
    </xdr:from>
    <xdr:to>
      <xdr:col>7</xdr:col>
      <xdr:colOff>10477</xdr:colOff>
      <xdr:row>14</xdr:row>
      <xdr:rowOff>150644</xdr:rowOff>
    </xdr:to>
    <xdr:cxnSp macro="">
      <xdr:nvCxnSpPr>
        <xdr:cNvPr id="125" name="Straight Connector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CxnSpPr>
          <a:stCxn id="66" idx="3"/>
          <a:endCxn id="68" idx="1"/>
        </xdr:cNvCxnSpPr>
      </xdr:nvCxnSpPr>
      <xdr:spPr>
        <a:xfrm>
          <a:off x="4274316" y="3310873"/>
          <a:ext cx="584386" cy="2071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1074</xdr:colOff>
      <xdr:row>17</xdr:row>
      <xdr:rowOff>147898</xdr:rowOff>
    </xdr:from>
    <xdr:to>
      <xdr:col>3</xdr:col>
      <xdr:colOff>7955</xdr:colOff>
      <xdr:row>17</xdr:row>
      <xdr:rowOff>147898</xdr:rowOff>
    </xdr:to>
    <xdr:cxnSp macro="">
      <xdr:nvCxnSpPr>
        <xdr:cNvPr id="127" name="Straight Connector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CxnSpPr>
          <a:stCxn id="72" idx="3"/>
          <a:endCxn id="71" idx="1"/>
        </xdr:cNvCxnSpPr>
      </xdr:nvCxnSpPr>
      <xdr:spPr>
        <a:xfrm>
          <a:off x="1363149" y="3938848"/>
          <a:ext cx="387881" cy="0"/>
        </a:xfrm>
        <a:prstGeom prst="line">
          <a:avLst/>
        </a:prstGeom>
        <a:ln w="25400"/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1074755</xdr:colOff>
      <xdr:row>17</xdr:row>
      <xdr:rowOff>147898</xdr:rowOff>
    </xdr:from>
    <xdr:to>
      <xdr:col>5</xdr:col>
      <xdr:colOff>7396</xdr:colOff>
      <xdr:row>17</xdr:row>
      <xdr:rowOff>147898</xdr:rowOff>
    </xdr:to>
    <xdr:cxnSp macro="">
      <xdr:nvCxnSpPr>
        <xdr:cNvPr id="129" name="Straight Connector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CxnSpPr>
          <a:stCxn id="71" idx="3"/>
          <a:endCxn id="70" idx="1"/>
        </xdr:cNvCxnSpPr>
      </xdr:nvCxnSpPr>
      <xdr:spPr>
        <a:xfrm>
          <a:off x="2817830" y="3938848"/>
          <a:ext cx="389966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1074196</xdr:colOff>
      <xdr:row>17</xdr:row>
      <xdr:rowOff>147898</xdr:rowOff>
    </xdr:from>
    <xdr:to>
      <xdr:col>7</xdr:col>
      <xdr:colOff>8953</xdr:colOff>
      <xdr:row>17</xdr:row>
      <xdr:rowOff>147898</xdr:rowOff>
    </xdr:to>
    <xdr:cxnSp macro="">
      <xdr:nvCxnSpPr>
        <xdr:cNvPr id="131" name="Straight Connector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CxnSpPr>
          <a:stCxn id="70" idx="3"/>
          <a:endCxn id="69" idx="1"/>
        </xdr:cNvCxnSpPr>
      </xdr:nvCxnSpPr>
      <xdr:spPr>
        <a:xfrm>
          <a:off x="4274596" y="3938848"/>
          <a:ext cx="582582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252133</xdr:colOff>
      <xdr:row>3</xdr:row>
      <xdr:rowOff>0</xdr:rowOff>
    </xdr:from>
    <xdr:to>
      <xdr:col>6</xdr:col>
      <xdr:colOff>252133</xdr:colOff>
      <xdr:row>22</xdr:row>
      <xdr:rowOff>168088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/>
      </xdr:nvCxnSpPr>
      <xdr:spPr>
        <a:xfrm>
          <a:off x="4527177" y="756397"/>
          <a:ext cx="0" cy="4269441"/>
        </a:xfrm>
        <a:prstGeom prst="line">
          <a:avLst/>
        </a:prstGeom>
        <a:ln>
          <a:prstDash val="dash"/>
        </a:ln>
        <a:effectLst/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1074194</xdr:colOff>
      <xdr:row>5</xdr:row>
      <xdr:rowOff>117605</xdr:rowOff>
    </xdr:from>
    <xdr:to>
      <xdr:col>10</xdr:col>
      <xdr:colOff>366393</xdr:colOff>
      <xdr:row>17</xdr:row>
      <xdr:rowOff>147898</xdr:rowOff>
    </xdr:to>
    <xdr:cxnSp macro="">
      <xdr:nvCxnSpPr>
        <xdr:cNvPr id="144" name="Straight Connector 143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CxnSpPr>
          <a:stCxn id="75" idx="3"/>
          <a:endCxn id="23" idx="2"/>
        </xdr:cNvCxnSpPr>
      </xdr:nvCxnSpPr>
      <xdr:spPr>
        <a:xfrm flipV="1">
          <a:off x="7379744" y="1393955"/>
          <a:ext cx="368524" cy="2544893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25197</xdr:colOff>
      <xdr:row>5</xdr:row>
      <xdr:rowOff>117605</xdr:rowOff>
    </xdr:from>
    <xdr:to>
      <xdr:col>12</xdr:col>
      <xdr:colOff>486719</xdr:colOff>
      <xdr:row>8</xdr:row>
      <xdr:rowOff>121536</xdr:rowOff>
    </xdr:to>
    <xdr:cxnSp macro="">
      <xdr:nvCxnSpPr>
        <xdr:cNvPr id="199" name="Straight Connector 19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CxnSpPr>
          <a:stCxn id="39" idx="6"/>
          <a:endCxn id="24" idx="2"/>
        </xdr:cNvCxnSpPr>
      </xdr:nvCxnSpPr>
      <xdr:spPr>
        <a:xfrm flipV="1">
          <a:off x="8864397" y="1393955"/>
          <a:ext cx="461522" cy="632581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25197</xdr:colOff>
      <xdr:row>5</xdr:row>
      <xdr:rowOff>117605</xdr:rowOff>
    </xdr:from>
    <xdr:to>
      <xdr:col>12</xdr:col>
      <xdr:colOff>486719</xdr:colOff>
      <xdr:row>8</xdr:row>
      <xdr:rowOff>121536</xdr:rowOff>
    </xdr:to>
    <xdr:cxnSp macro="">
      <xdr:nvCxnSpPr>
        <xdr:cNvPr id="203" name="Straight Connector 20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CxnSpPr>
          <a:stCxn id="23" idx="6"/>
          <a:endCxn id="42" idx="2"/>
        </xdr:cNvCxnSpPr>
      </xdr:nvCxnSpPr>
      <xdr:spPr>
        <a:xfrm>
          <a:off x="8864397" y="1393955"/>
          <a:ext cx="461522" cy="632581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25197</xdr:colOff>
      <xdr:row>8</xdr:row>
      <xdr:rowOff>121536</xdr:rowOff>
    </xdr:from>
    <xdr:to>
      <xdr:col>12</xdr:col>
      <xdr:colOff>486719</xdr:colOff>
      <xdr:row>8</xdr:row>
      <xdr:rowOff>121536</xdr:rowOff>
    </xdr:to>
    <xdr:cxnSp macro="">
      <xdr:nvCxnSpPr>
        <xdr:cNvPr id="205" name="Straight Connector 204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CxnSpPr>
          <a:stCxn id="39" idx="6"/>
          <a:endCxn id="42" idx="2"/>
        </xdr:cNvCxnSpPr>
      </xdr:nvCxnSpPr>
      <xdr:spPr>
        <a:xfrm>
          <a:off x="8864397" y="2026536"/>
          <a:ext cx="461522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25197</xdr:colOff>
      <xdr:row>8</xdr:row>
      <xdr:rowOff>121536</xdr:rowOff>
    </xdr:from>
    <xdr:to>
      <xdr:col>12</xdr:col>
      <xdr:colOff>486719</xdr:colOff>
      <xdr:row>14</xdr:row>
      <xdr:rowOff>119592</xdr:rowOff>
    </xdr:to>
    <xdr:cxnSp macro="">
      <xdr:nvCxnSpPr>
        <xdr:cNvPr id="207" name="Straight Connector 206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CxnSpPr>
          <a:stCxn id="39" idx="6"/>
          <a:endCxn id="43" idx="2"/>
        </xdr:cNvCxnSpPr>
      </xdr:nvCxnSpPr>
      <xdr:spPr>
        <a:xfrm>
          <a:off x="8864397" y="2026536"/>
          <a:ext cx="461522" cy="1255356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813</xdr:colOff>
      <xdr:row>14</xdr:row>
      <xdr:rowOff>119592</xdr:rowOff>
    </xdr:from>
    <xdr:to>
      <xdr:col>12</xdr:col>
      <xdr:colOff>486719</xdr:colOff>
      <xdr:row>17</xdr:row>
      <xdr:rowOff>147898</xdr:rowOff>
    </xdr:to>
    <xdr:cxnSp macro="">
      <xdr:nvCxnSpPr>
        <xdr:cNvPr id="209" name="Straight Connector 208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CxnSpPr>
          <a:stCxn id="77" idx="3"/>
          <a:endCxn id="43" idx="2"/>
        </xdr:cNvCxnSpPr>
      </xdr:nvCxnSpPr>
      <xdr:spPr>
        <a:xfrm flipV="1">
          <a:off x="8840013" y="3281892"/>
          <a:ext cx="485906" cy="656956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22257</xdr:colOff>
      <xdr:row>5</xdr:row>
      <xdr:rowOff>117605</xdr:rowOff>
    </xdr:from>
    <xdr:to>
      <xdr:col>14</xdr:col>
      <xdr:colOff>366626</xdr:colOff>
      <xdr:row>8</xdr:row>
      <xdr:rowOff>121536</xdr:rowOff>
    </xdr:to>
    <xdr:cxnSp macro="">
      <xdr:nvCxnSpPr>
        <xdr:cNvPr id="227" name="Straight Connector 226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CxnSpPr>
          <a:stCxn id="42" idx="6"/>
          <a:endCxn id="25" idx="2"/>
        </xdr:cNvCxnSpPr>
      </xdr:nvCxnSpPr>
      <xdr:spPr>
        <a:xfrm flipV="1">
          <a:off x="10442607" y="1393955"/>
          <a:ext cx="344369" cy="632581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39</xdr:row>
      <xdr:rowOff>28575</xdr:rowOff>
    </xdr:from>
    <xdr:to>
      <xdr:col>0</xdr:col>
      <xdr:colOff>200025</xdr:colOff>
      <xdr:row>39</xdr:row>
      <xdr:rowOff>152400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/>
      </xdr:nvSpPr>
      <xdr:spPr>
        <a:xfrm>
          <a:off x="76200" y="8039100"/>
          <a:ext cx="123825" cy="123825"/>
        </a:xfrm>
        <a:prstGeom prst="ellipse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13</xdr:col>
      <xdr:colOff>527050</xdr:colOff>
      <xdr:row>23</xdr:row>
      <xdr:rowOff>0</xdr:rowOff>
    </xdr:from>
    <xdr:to>
      <xdr:col>15</xdr:col>
      <xdr:colOff>577850</xdr:colOff>
      <xdr:row>23</xdr:row>
      <xdr:rowOff>165100</xdr:rowOff>
    </xdr:to>
    <xdr:grpSp>
      <xdr:nvGrpSpPr>
        <xdr:cNvPr id="116" name="Group 11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GrpSpPr/>
      </xdr:nvGrpSpPr>
      <xdr:grpSpPr>
        <a:xfrm>
          <a:off x="9872756" y="5121088"/>
          <a:ext cx="1507565" cy="165100"/>
          <a:chOff x="9747250" y="4410075"/>
          <a:chExt cx="1511300" cy="311150"/>
        </a:xfrm>
      </xdr:grpSpPr>
      <xdr:cxnSp macro="">
        <xdr:nvCxnSpPr>
          <xdr:cNvPr id="111" name="Straight Connector 110">
            <a:extLst>
              <a:ext uri="{FF2B5EF4-FFF2-40B4-BE49-F238E27FC236}">
                <a16:creationId xmlns:a16="http://schemas.microsoft.com/office/drawing/2014/main" id="{00000000-0008-0000-0200-00006F000000}"/>
              </a:ext>
            </a:extLst>
          </xdr:cNvPr>
          <xdr:cNvCxnSpPr/>
        </xdr:nvCxnSpPr>
        <xdr:spPr>
          <a:xfrm>
            <a:off x="9753600" y="4565650"/>
            <a:ext cx="149860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Straight Connector 113">
            <a:extLst>
              <a:ext uri="{FF2B5EF4-FFF2-40B4-BE49-F238E27FC236}">
                <a16:creationId xmlns:a16="http://schemas.microsoft.com/office/drawing/2014/main" id="{00000000-0008-0000-0200-000072000000}"/>
              </a:ext>
            </a:extLst>
          </xdr:cNvPr>
          <xdr:cNvCxnSpPr/>
        </xdr:nvCxnSpPr>
        <xdr:spPr>
          <a:xfrm rot="5400000">
            <a:off x="9591675" y="4565650"/>
            <a:ext cx="31115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Straight Connector 114">
            <a:extLst>
              <a:ext uri="{FF2B5EF4-FFF2-40B4-BE49-F238E27FC236}">
                <a16:creationId xmlns:a16="http://schemas.microsoft.com/office/drawing/2014/main" id="{00000000-0008-0000-0200-000073000000}"/>
              </a:ext>
            </a:extLst>
          </xdr:cNvPr>
          <xdr:cNvCxnSpPr/>
        </xdr:nvCxnSpPr>
        <xdr:spPr>
          <a:xfrm rot="5400000">
            <a:off x="11102975" y="4565650"/>
            <a:ext cx="31115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641110</xdr:colOff>
      <xdr:row>22</xdr:row>
      <xdr:rowOff>63500</xdr:rowOff>
    </xdr:from>
    <xdr:to>
      <xdr:col>15</xdr:col>
      <xdr:colOff>444780</xdr:colOff>
      <xdr:row>23</xdr:row>
      <xdr:rowOff>107950</xdr:rowOff>
    </xdr:to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/>
      </xdr:nvSpPr>
      <xdr:spPr>
        <a:xfrm>
          <a:off x="9985135" y="4911725"/>
          <a:ext cx="1260995" cy="234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100"/>
            <a:t>L3 Exam</a:t>
          </a:r>
        </a:p>
      </xdr:txBody>
    </xdr:sp>
    <xdr:clientData/>
  </xdr:twoCellAnchor>
  <xdr:twoCellAnchor>
    <xdr:from>
      <xdr:col>8</xdr:col>
      <xdr:colOff>2476</xdr:colOff>
      <xdr:row>5</xdr:row>
      <xdr:rowOff>117605</xdr:rowOff>
    </xdr:from>
    <xdr:to>
      <xdr:col>8</xdr:col>
      <xdr:colOff>364010</xdr:colOff>
      <xdr:row>17</xdr:row>
      <xdr:rowOff>147898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CxnSpPr>
          <a:stCxn id="69" idx="3"/>
          <a:endCxn id="40" idx="2"/>
        </xdr:cNvCxnSpPr>
      </xdr:nvCxnSpPr>
      <xdr:spPr>
        <a:xfrm flipV="1">
          <a:off x="5927026" y="1393955"/>
          <a:ext cx="361534" cy="2544893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6207</xdr:colOff>
      <xdr:row>16</xdr:row>
      <xdr:rowOff>102377</xdr:rowOff>
    </xdr:from>
    <xdr:to>
      <xdr:col>8</xdr:col>
      <xdr:colOff>11206</xdr:colOff>
      <xdr:row>16</xdr:row>
      <xdr:rowOff>102377</xdr:rowOff>
    </xdr:to>
    <xdr:sp macro="" textlink="">
      <xdr:nvSpPr>
        <xdr:cNvPr id="256" name="Line 9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>
          <a:spLocks noChangeShapeType="1"/>
        </xdr:cNvSpPr>
      </xdr:nvSpPr>
      <xdr:spPr bwMode="auto">
        <a:xfrm>
          <a:off x="4662251" y="3705068"/>
          <a:ext cx="1080764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5</xdr:col>
      <xdr:colOff>1073916</xdr:colOff>
      <xdr:row>14</xdr:row>
      <xdr:rowOff>148573</xdr:rowOff>
    </xdr:from>
    <xdr:to>
      <xdr:col>7</xdr:col>
      <xdr:colOff>6207</xdr:colOff>
      <xdr:row>16</xdr:row>
      <xdr:rowOff>102377</xdr:rowOff>
    </xdr:to>
    <xdr:cxnSp macro="">
      <xdr:nvCxnSpPr>
        <xdr:cNvPr id="257" name="AutoShape 10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CxnSpPr>
          <a:cxnSpLocks noChangeShapeType="1"/>
          <a:stCxn id="256" idx="0"/>
          <a:endCxn id="66" idx="3"/>
        </xdr:cNvCxnSpPr>
      </xdr:nvCxnSpPr>
      <xdr:spPr bwMode="auto">
        <a:xfrm flipH="1" flipV="1">
          <a:off x="4274316" y="3310873"/>
          <a:ext cx="580116" cy="391954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11206</xdr:colOff>
      <xdr:row>16</xdr:row>
      <xdr:rowOff>102378</xdr:rowOff>
    </xdr:from>
    <xdr:to>
      <xdr:col>9</xdr:col>
      <xdr:colOff>7954</xdr:colOff>
      <xdr:row>17</xdr:row>
      <xdr:rowOff>147898</xdr:rowOff>
    </xdr:to>
    <xdr:cxnSp macro="">
      <xdr:nvCxnSpPr>
        <xdr:cNvPr id="258" name="AutoShape 11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CxnSpPr>
          <a:cxnSpLocks noChangeShapeType="1"/>
          <a:stCxn id="256" idx="1"/>
          <a:endCxn id="75" idx="1"/>
        </xdr:cNvCxnSpPr>
      </xdr:nvCxnSpPr>
      <xdr:spPr bwMode="auto">
        <a:xfrm>
          <a:off x="5935756" y="3702828"/>
          <a:ext cx="377748" cy="23602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1074755</xdr:colOff>
      <xdr:row>5</xdr:row>
      <xdr:rowOff>117605</xdr:rowOff>
    </xdr:from>
    <xdr:to>
      <xdr:col>4</xdr:col>
      <xdr:colOff>363732</xdr:colOff>
      <xdr:row>17</xdr:row>
      <xdr:rowOff>147898</xdr:rowOff>
    </xdr:to>
    <xdr:cxnSp macro="">
      <xdr:nvCxnSpPr>
        <xdr:cNvPr id="307" name="Straight Connector 306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CxnSpPr>
          <a:stCxn id="71" idx="3"/>
          <a:endCxn id="20" idx="2"/>
        </xdr:cNvCxnSpPr>
      </xdr:nvCxnSpPr>
      <xdr:spPr>
        <a:xfrm flipV="1">
          <a:off x="2817830" y="1393955"/>
          <a:ext cx="365302" cy="2544893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317373</xdr:colOff>
      <xdr:row>40</xdr:row>
      <xdr:rowOff>113249</xdr:rowOff>
    </xdr:from>
    <xdr:to>
      <xdr:col>7</xdr:col>
      <xdr:colOff>709612</xdr:colOff>
      <xdr:row>40</xdr:row>
      <xdr:rowOff>113249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CxnSpPr/>
      </xdr:nvCxnSpPr>
      <xdr:spPr>
        <a:xfrm>
          <a:off x="4975098" y="8314274"/>
          <a:ext cx="39223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261470</xdr:colOff>
      <xdr:row>28</xdr:row>
      <xdr:rowOff>11344</xdr:rowOff>
    </xdr:from>
    <xdr:to>
      <xdr:col>16</xdr:col>
      <xdr:colOff>130586</xdr:colOff>
      <xdr:row>28</xdr:row>
      <xdr:rowOff>285664</xdr:rowOff>
    </xdr:to>
    <xdr:sp macro="" textlink="RelElec3">
      <xdr:nvSpPr>
        <xdr:cNvPr id="126" name="Flowchart: Data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/>
      </xdr:nvSpPr>
      <xdr:spPr>
        <a:xfrm>
          <a:off x="10681820" y="5878744"/>
          <a:ext cx="1326441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064C3BC-ADE2-426B-9B5E-2B790D771E87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Rel Elec 3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1074196</xdr:colOff>
      <xdr:row>17</xdr:row>
      <xdr:rowOff>147898</xdr:rowOff>
    </xdr:from>
    <xdr:to>
      <xdr:col>7</xdr:col>
      <xdr:colOff>13927</xdr:colOff>
      <xdr:row>19</xdr:row>
      <xdr:rowOff>30251</xdr:rowOff>
    </xdr:to>
    <xdr:cxnSp macro="">
      <xdr:nvCxnSpPr>
        <xdr:cNvPr id="142" name="AutoShape 10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CxnSpPr>
          <a:cxnSpLocks noChangeShapeType="1"/>
          <a:stCxn id="145" idx="0"/>
          <a:endCxn id="70" idx="3"/>
        </xdr:cNvCxnSpPr>
      </xdr:nvCxnSpPr>
      <xdr:spPr bwMode="auto">
        <a:xfrm flipH="1" flipV="1">
          <a:off x="4274596" y="3938848"/>
          <a:ext cx="587556" cy="320503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13927</xdr:colOff>
      <xdr:row>19</xdr:row>
      <xdr:rowOff>30251</xdr:rowOff>
    </xdr:from>
    <xdr:to>
      <xdr:col>8</xdr:col>
      <xdr:colOff>5603</xdr:colOff>
      <xdr:row>19</xdr:row>
      <xdr:rowOff>30251</xdr:rowOff>
    </xdr:to>
    <xdr:sp macro="" textlink="">
      <xdr:nvSpPr>
        <xdr:cNvPr id="145" name="Line 9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>
          <a:spLocks noChangeShapeType="1"/>
        </xdr:cNvSpPr>
      </xdr:nvSpPr>
      <xdr:spPr bwMode="auto">
        <a:xfrm>
          <a:off x="4669971" y="4260472"/>
          <a:ext cx="1067441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8</xdr:col>
      <xdr:colOff>5603</xdr:colOff>
      <xdr:row>17</xdr:row>
      <xdr:rowOff>147898</xdr:rowOff>
    </xdr:from>
    <xdr:to>
      <xdr:col>9</xdr:col>
      <xdr:colOff>7954</xdr:colOff>
      <xdr:row>19</xdr:row>
      <xdr:rowOff>30252</xdr:rowOff>
    </xdr:to>
    <xdr:cxnSp macro="">
      <xdr:nvCxnSpPr>
        <xdr:cNvPr id="146" name="AutoShape 11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CxnSpPr>
          <a:cxnSpLocks noChangeShapeType="1"/>
          <a:stCxn id="145" idx="1"/>
          <a:endCxn id="75" idx="1"/>
        </xdr:cNvCxnSpPr>
      </xdr:nvCxnSpPr>
      <xdr:spPr bwMode="auto">
        <a:xfrm flipV="1">
          <a:off x="5930153" y="3938848"/>
          <a:ext cx="383351" cy="320504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1076279</xdr:colOff>
      <xdr:row>20</xdr:row>
      <xdr:rowOff>142876</xdr:rowOff>
    </xdr:from>
    <xdr:to>
      <xdr:col>5</xdr:col>
      <xdr:colOff>7462</xdr:colOff>
      <xdr:row>22</xdr:row>
      <xdr:rowOff>104215</xdr:rowOff>
    </xdr:to>
    <xdr:cxnSp macro="">
      <xdr:nvCxnSpPr>
        <xdr:cNvPr id="149" name="AutoShape 11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CxnSpPr>
          <a:cxnSpLocks noChangeShapeType="1"/>
          <a:stCxn id="74" idx="3"/>
          <a:endCxn id="152" idx="0"/>
        </xdr:cNvCxnSpPr>
      </xdr:nvCxnSpPr>
      <xdr:spPr bwMode="auto">
        <a:xfrm>
          <a:off x="2819354" y="4562476"/>
          <a:ext cx="388508" cy="39948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7462</xdr:colOff>
      <xdr:row>22</xdr:row>
      <xdr:rowOff>104215</xdr:rowOff>
    </xdr:from>
    <xdr:to>
      <xdr:col>8</xdr:col>
      <xdr:colOff>11206</xdr:colOff>
      <xdr:row>22</xdr:row>
      <xdr:rowOff>104215</xdr:rowOff>
    </xdr:to>
    <xdr:sp macro="" textlink="">
      <xdr:nvSpPr>
        <xdr:cNvPr id="152" name="Line 9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>
          <a:spLocks noChangeShapeType="1"/>
        </xdr:cNvSpPr>
      </xdr:nvSpPr>
      <xdr:spPr bwMode="auto">
        <a:xfrm>
          <a:off x="3206741" y="4961965"/>
          <a:ext cx="2536274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8</xdr:col>
      <xdr:colOff>11206</xdr:colOff>
      <xdr:row>17</xdr:row>
      <xdr:rowOff>147898</xdr:rowOff>
    </xdr:from>
    <xdr:to>
      <xdr:col>9</xdr:col>
      <xdr:colOff>7954</xdr:colOff>
      <xdr:row>22</xdr:row>
      <xdr:rowOff>104216</xdr:rowOff>
    </xdr:to>
    <xdr:cxnSp macro="">
      <xdr:nvCxnSpPr>
        <xdr:cNvPr id="153" name="AutoShape 11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CxnSpPr>
          <a:cxnSpLocks noChangeShapeType="1"/>
          <a:stCxn id="152" idx="1"/>
          <a:endCxn id="75" idx="1"/>
        </xdr:cNvCxnSpPr>
      </xdr:nvCxnSpPr>
      <xdr:spPr bwMode="auto">
        <a:xfrm flipV="1">
          <a:off x="5935756" y="3938848"/>
          <a:ext cx="377748" cy="102311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1074</xdr:colOff>
      <xdr:row>17</xdr:row>
      <xdr:rowOff>147898</xdr:rowOff>
    </xdr:from>
    <xdr:to>
      <xdr:col>3</xdr:col>
      <xdr:colOff>6431</xdr:colOff>
      <xdr:row>20</xdr:row>
      <xdr:rowOff>142876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stCxn id="72" idx="3"/>
          <a:endCxn id="74" idx="1"/>
        </xdr:cNvCxnSpPr>
      </xdr:nvCxnSpPr>
      <xdr:spPr>
        <a:xfrm>
          <a:off x="1363149" y="3938848"/>
          <a:ext cx="386357" cy="623628"/>
        </a:xfrm>
        <a:prstGeom prst="line">
          <a:avLst/>
        </a:prstGeom>
        <a:ln w="254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41</xdr:row>
      <xdr:rowOff>114300</xdr:rowOff>
    </xdr:from>
    <xdr:to>
      <xdr:col>7</xdr:col>
      <xdr:colOff>752475</xdr:colOff>
      <xdr:row>41</xdr:row>
      <xdr:rowOff>114302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CxnSpPr/>
      </xdr:nvCxnSpPr>
      <xdr:spPr>
        <a:xfrm flipV="1">
          <a:off x="4981575" y="8505825"/>
          <a:ext cx="428625" cy="2"/>
        </a:xfrm>
        <a:prstGeom prst="line">
          <a:avLst/>
        </a:prstGeom>
        <a:ln w="28575">
          <a:solidFill>
            <a:schemeClr val="accent4"/>
          </a:solidFill>
          <a:prstDash val="sysDash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146185</xdr:colOff>
      <xdr:row>5</xdr:row>
      <xdr:rowOff>237222</xdr:rowOff>
    </xdr:from>
    <xdr:to>
      <xdr:col>5</xdr:col>
      <xdr:colOff>146185</xdr:colOff>
      <xdr:row>8</xdr:row>
      <xdr:rowOff>1919</xdr:rowOff>
    </xdr:to>
    <xdr:cxnSp macro="">
      <xdr:nvCxnSpPr>
        <xdr:cNvPr id="148" name="AutoShape 11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CxnSpPr>
          <a:cxnSpLocks noChangeShapeType="1"/>
          <a:stCxn id="20" idx="3"/>
          <a:endCxn id="21" idx="1"/>
        </xdr:cNvCxnSpPr>
      </xdr:nvCxnSpPr>
      <xdr:spPr bwMode="auto">
        <a:xfrm>
          <a:off x="3346585" y="1513572"/>
          <a:ext cx="0" cy="393347"/>
        </a:xfrm>
        <a:prstGeom prst="straightConnector1">
          <a:avLst/>
        </a:prstGeom>
        <a:ln w="25400">
          <a:prstDash val="sysDash"/>
          <a:headEnd type="none" w="med" len="med"/>
          <a:tailEnd type="arrow" w="med" len="med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363732</xdr:colOff>
      <xdr:row>10</xdr:row>
      <xdr:rowOff>137093</xdr:rowOff>
    </xdr:from>
    <xdr:to>
      <xdr:col>6</xdr:col>
      <xdr:colOff>22535</xdr:colOff>
      <xdr:row>11</xdr:row>
      <xdr:rowOff>284921</xdr:rowOff>
    </xdr:to>
    <xdr:sp macro="" textlink="CareerSkills1">
      <xdr:nvSpPr>
        <xdr:cNvPr id="151" name="Oval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/>
      </xdr:nvSpPr>
      <xdr:spPr>
        <a:xfrm>
          <a:off x="3183132" y="2480243"/>
          <a:ext cx="111612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7167A0C-738E-4B90-BE40-0832E3351A51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CBE 291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261237</xdr:colOff>
      <xdr:row>31</xdr:row>
      <xdr:rowOff>11206</xdr:rowOff>
    </xdr:from>
    <xdr:to>
      <xdr:col>12</xdr:col>
      <xdr:colOff>130353</xdr:colOff>
      <xdr:row>31</xdr:row>
      <xdr:rowOff>285526</xdr:rowOff>
    </xdr:to>
    <xdr:sp macro="" textlink="FoundationsOfRestoration">
      <xdr:nvSpPr>
        <xdr:cNvPr id="161" name="Flowchart: Data 16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/>
      </xdr:nvSpPr>
      <xdr:spPr>
        <a:xfrm>
          <a:off x="7643112" y="6507256"/>
          <a:ext cx="1326441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441328A-A76E-4963-B722-8A89F5C4D2CC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Restoration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557313</xdr:colOff>
      <xdr:row>10</xdr:row>
      <xdr:rowOff>137093</xdr:rowOff>
    </xdr:from>
    <xdr:to>
      <xdr:col>8</xdr:col>
      <xdr:colOff>25616</xdr:colOff>
      <xdr:row>11</xdr:row>
      <xdr:rowOff>284921</xdr:rowOff>
    </xdr:to>
    <xdr:sp macro="" textlink="BalancesFluidsLab">
      <xdr:nvSpPr>
        <xdr:cNvPr id="177" name="Oval 17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/>
      </xdr:nvSpPr>
      <xdr:spPr>
        <a:xfrm>
          <a:off x="4834038" y="2480243"/>
          <a:ext cx="111612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32BD5326-C3D0-44A9-90AF-70E3ECCF05A3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CBE 285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22535</xdr:colOff>
      <xdr:row>8</xdr:row>
      <xdr:rowOff>121536</xdr:rowOff>
    </xdr:from>
    <xdr:to>
      <xdr:col>6</xdr:col>
      <xdr:colOff>557313</xdr:colOff>
      <xdr:row>11</xdr:row>
      <xdr:rowOff>115757</xdr:rowOff>
    </xdr:to>
    <xdr:cxnSp macro="">
      <xdr:nvCxnSpPr>
        <xdr:cNvPr id="181" name="Straight Connector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CxnSpPr>
          <a:stCxn id="21" idx="6"/>
          <a:endCxn id="177" idx="2"/>
        </xdr:cNvCxnSpPr>
      </xdr:nvCxnSpPr>
      <xdr:spPr>
        <a:xfrm>
          <a:off x="4299260" y="2026536"/>
          <a:ext cx="534778" cy="622871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149266</xdr:colOff>
      <xdr:row>8</xdr:row>
      <xdr:rowOff>241153</xdr:rowOff>
    </xdr:from>
    <xdr:to>
      <xdr:col>7</xdr:col>
      <xdr:colOff>149266</xdr:colOff>
      <xdr:row>10</xdr:row>
      <xdr:rowOff>186640</xdr:rowOff>
    </xdr:to>
    <xdr:cxnSp macro="">
      <xdr:nvCxnSpPr>
        <xdr:cNvPr id="185" name="AutoShape 11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CxnSpPr>
          <a:cxnSpLocks noChangeShapeType="1"/>
          <a:stCxn id="37" idx="3"/>
          <a:endCxn id="177" idx="1"/>
        </xdr:cNvCxnSpPr>
      </xdr:nvCxnSpPr>
      <xdr:spPr bwMode="auto">
        <a:xfrm>
          <a:off x="4997491" y="2146153"/>
          <a:ext cx="0" cy="383637"/>
        </a:xfrm>
        <a:prstGeom prst="straightConnector1">
          <a:avLst/>
        </a:prstGeom>
        <a:ln>
          <a:solidFill>
            <a:schemeClr val="accent4"/>
          </a:solidFill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364010</xdr:colOff>
      <xdr:row>10</xdr:row>
      <xdr:rowOff>137093</xdr:rowOff>
    </xdr:from>
    <xdr:to>
      <xdr:col>10</xdr:col>
      <xdr:colOff>22813</xdr:colOff>
      <xdr:row>11</xdr:row>
      <xdr:rowOff>284921</xdr:rowOff>
    </xdr:to>
    <xdr:sp macro="" textlink="MaterialsReactionsLab">
      <xdr:nvSpPr>
        <xdr:cNvPr id="279" name="Oval 278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/>
      </xdr:nvSpPr>
      <xdr:spPr>
        <a:xfrm>
          <a:off x="6288560" y="2480243"/>
          <a:ext cx="111612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C96B03E-3694-48EE-BC8D-29BE83F75A53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CBE 345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146463</xdr:colOff>
      <xdr:row>8</xdr:row>
      <xdr:rowOff>241153</xdr:rowOff>
    </xdr:from>
    <xdr:to>
      <xdr:col>9</xdr:col>
      <xdr:colOff>146463</xdr:colOff>
      <xdr:row>10</xdr:row>
      <xdr:rowOff>186640</xdr:rowOff>
    </xdr:to>
    <xdr:cxnSp macro="">
      <xdr:nvCxnSpPr>
        <xdr:cNvPr id="281" name="AutoShape 11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CxnSpPr>
          <a:cxnSpLocks noChangeShapeType="1"/>
          <a:stCxn id="44" idx="3"/>
          <a:endCxn id="279" idx="1"/>
        </xdr:cNvCxnSpPr>
      </xdr:nvCxnSpPr>
      <xdr:spPr bwMode="auto">
        <a:xfrm>
          <a:off x="6452013" y="2146153"/>
          <a:ext cx="0" cy="383637"/>
        </a:xfrm>
        <a:prstGeom prst="straightConnector1">
          <a:avLst/>
        </a:prstGeom>
        <a:ln>
          <a:solidFill>
            <a:schemeClr val="accent4"/>
          </a:solidFill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366393</xdr:colOff>
      <xdr:row>10</xdr:row>
      <xdr:rowOff>137093</xdr:rowOff>
    </xdr:from>
    <xdr:to>
      <xdr:col>12</xdr:col>
      <xdr:colOff>25197</xdr:colOff>
      <xdr:row>11</xdr:row>
      <xdr:rowOff>284921</xdr:rowOff>
    </xdr:to>
    <xdr:sp macro="" textlink="ThermoHMTLab">
      <xdr:nvSpPr>
        <xdr:cNvPr id="311" name="Oval 31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/>
      </xdr:nvSpPr>
      <xdr:spPr>
        <a:xfrm>
          <a:off x="7748268" y="2480243"/>
          <a:ext cx="1116129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ACF0A21C-9ECA-4225-9926-10C2848B4491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CBE 385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22535</xdr:colOff>
      <xdr:row>7</xdr:row>
      <xdr:rowOff>31367</xdr:rowOff>
    </xdr:from>
    <xdr:to>
      <xdr:col>7</xdr:col>
      <xdr:colOff>3840</xdr:colOff>
      <xdr:row>8</xdr:row>
      <xdr:rowOff>121536</xdr:rowOff>
    </xdr:to>
    <xdr:cxnSp macro="">
      <xdr:nvCxnSpPr>
        <xdr:cNvPr id="312" name="AutoShape 10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CxnSpPr>
          <a:cxnSpLocks noChangeShapeType="1"/>
          <a:stCxn id="313" idx="0"/>
          <a:endCxn id="21" idx="6"/>
        </xdr:cNvCxnSpPr>
      </xdr:nvCxnSpPr>
      <xdr:spPr bwMode="auto">
        <a:xfrm flipH="1">
          <a:off x="4299260" y="1745867"/>
          <a:ext cx="552805" cy="28066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3840</xdr:colOff>
      <xdr:row>7</xdr:row>
      <xdr:rowOff>31367</xdr:rowOff>
    </xdr:from>
    <xdr:to>
      <xdr:col>7</xdr:col>
      <xdr:colOff>1071281</xdr:colOff>
      <xdr:row>7</xdr:row>
      <xdr:rowOff>31367</xdr:rowOff>
    </xdr:to>
    <xdr:sp macro="" textlink="">
      <xdr:nvSpPr>
        <xdr:cNvPr id="313" name="Line 9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>
          <a:spLocks noChangeShapeType="1"/>
        </xdr:cNvSpPr>
      </xdr:nvSpPr>
      <xdr:spPr bwMode="auto">
        <a:xfrm>
          <a:off x="4659884" y="1751470"/>
          <a:ext cx="1067441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7</xdr:col>
      <xdr:colOff>1071281</xdr:colOff>
      <xdr:row>5</xdr:row>
      <xdr:rowOff>117605</xdr:rowOff>
    </xdr:from>
    <xdr:to>
      <xdr:col>8</xdr:col>
      <xdr:colOff>364010</xdr:colOff>
      <xdr:row>7</xdr:row>
      <xdr:rowOff>31368</xdr:rowOff>
    </xdr:to>
    <xdr:cxnSp macro="">
      <xdr:nvCxnSpPr>
        <xdr:cNvPr id="314" name="AutoShape 11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CxnSpPr>
          <a:cxnSpLocks noChangeShapeType="1"/>
          <a:stCxn id="313" idx="1"/>
          <a:endCxn id="40" idx="2"/>
        </xdr:cNvCxnSpPr>
      </xdr:nvCxnSpPr>
      <xdr:spPr bwMode="auto">
        <a:xfrm flipV="1">
          <a:off x="5919506" y="1393955"/>
          <a:ext cx="369054" cy="351913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22535</xdr:colOff>
      <xdr:row>7</xdr:row>
      <xdr:rowOff>94119</xdr:rowOff>
    </xdr:from>
    <xdr:to>
      <xdr:col>7</xdr:col>
      <xdr:colOff>4959</xdr:colOff>
      <xdr:row>8</xdr:row>
      <xdr:rowOff>121536</xdr:rowOff>
    </xdr:to>
    <xdr:cxnSp macro="">
      <xdr:nvCxnSpPr>
        <xdr:cNvPr id="317" name="AutoShape 10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CxnSpPr>
          <a:cxnSpLocks noChangeShapeType="1"/>
          <a:stCxn id="318" idx="0"/>
          <a:endCxn id="21" idx="6"/>
        </xdr:cNvCxnSpPr>
      </xdr:nvCxnSpPr>
      <xdr:spPr bwMode="auto">
        <a:xfrm flipH="1">
          <a:off x="4299260" y="1808619"/>
          <a:ext cx="553924" cy="217917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4959</xdr:colOff>
      <xdr:row>7</xdr:row>
      <xdr:rowOff>94119</xdr:rowOff>
    </xdr:from>
    <xdr:to>
      <xdr:col>10</xdr:col>
      <xdr:colOff>100853</xdr:colOff>
      <xdr:row>7</xdr:row>
      <xdr:rowOff>94119</xdr:rowOff>
    </xdr:to>
    <xdr:sp macro="" textlink="">
      <xdr:nvSpPr>
        <xdr:cNvPr id="318" name="Line 9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>
          <a:spLocks noChangeShapeType="1"/>
        </xdr:cNvSpPr>
      </xdr:nvSpPr>
      <xdr:spPr bwMode="auto">
        <a:xfrm>
          <a:off x="4661003" y="1814222"/>
          <a:ext cx="2807718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10</xdr:col>
      <xdr:colOff>100853</xdr:colOff>
      <xdr:row>5</xdr:row>
      <xdr:rowOff>117605</xdr:rowOff>
    </xdr:from>
    <xdr:to>
      <xdr:col>10</xdr:col>
      <xdr:colOff>366393</xdr:colOff>
      <xdr:row>7</xdr:row>
      <xdr:rowOff>94120</xdr:rowOff>
    </xdr:to>
    <xdr:cxnSp macro="">
      <xdr:nvCxnSpPr>
        <xdr:cNvPr id="319" name="AutoShape 11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CxnSpPr>
          <a:cxnSpLocks noChangeShapeType="1"/>
          <a:stCxn id="318" idx="1"/>
          <a:endCxn id="23" idx="2"/>
        </xdr:cNvCxnSpPr>
      </xdr:nvCxnSpPr>
      <xdr:spPr bwMode="auto">
        <a:xfrm flipV="1">
          <a:off x="7482728" y="1393955"/>
          <a:ext cx="265540" cy="41466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25616</xdr:colOff>
      <xdr:row>5</xdr:row>
      <xdr:rowOff>117605</xdr:rowOff>
    </xdr:from>
    <xdr:to>
      <xdr:col>9</xdr:col>
      <xdr:colOff>5603</xdr:colOff>
      <xdr:row>7</xdr:row>
      <xdr:rowOff>36766</xdr:rowOff>
    </xdr:to>
    <xdr:cxnSp macro="">
      <xdr:nvCxnSpPr>
        <xdr:cNvPr id="325" name="AutoShape 10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CxnSpPr>
          <a:cxnSpLocks noChangeShapeType="1"/>
          <a:stCxn id="326" idx="0"/>
          <a:endCxn id="26" idx="6"/>
        </xdr:cNvCxnSpPr>
      </xdr:nvCxnSpPr>
      <xdr:spPr bwMode="auto">
        <a:xfrm flipH="1" flipV="1">
          <a:off x="5950166" y="1393955"/>
          <a:ext cx="360987" cy="357311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5603</xdr:colOff>
      <xdr:row>7</xdr:row>
      <xdr:rowOff>36766</xdr:rowOff>
    </xdr:from>
    <xdr:to>
      <xdr:col>10</xdr:col>
      <xdr:colOff>212911</xdr:colOff>
      <xdr:row>7</xdr:row>
      <xdr:rowOff>36766</xdr:rowOff>
    </xdr:to>
    <xdr:sp macro="" textlink="">
      <xdr:nvSpPr>
        <xdr:cNvPr id="326" name="Line 9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>
          <a:spLocks noChangeShapeType="1"/>
        </xdr:cNvSpPr>
      </xdr:nvSpPr>
      <xdr:spPr bwMode="auto">
        <a:xfrm>
          <a:off x="6297706" y="1756869"/>
          <a:ext cx="1283073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10</xdr:col>
      <xdr:colOff>212911</xdr:colOff>
      <xdr:row>7</xdr:row>
      <xdr:rowOff>36767</xdr:rowOff>
    </xdr:from>
    <xdr:to>
      <xdr:col>10</xdr:col>
      <xdr:colOff>366393</xdr:colOff>
      <xdr:row>8</xdr:row>
      <xdr:rowOff>121536</xdr:rowOff>
    </xdr:to>
    <xdr:cxnSp macro="">
      <xdr:nvCxnSpPr>
        <xdr:cNvPr id="327" name="AutoShape 11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CxnSpPr>
          <a:cxnSpLocks noChangeShapeType="1"/>
          <a:stCxn id="326" idx="1"/>
          <a:endCxn id="39" idx="2"/>
        </xdr:cNvCxnSpPr>
      </xdr:nvCxnSpPr>
      <xdr:spPr bwMode="auto">
        <a:xfrm>
          <a:off x="7594786" y="1751267"/>
          <a:ext cx="153482" cy="27526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25616</xdr:colOff>
      <xdr:row>8</xdr:row>
      <xdr:rowOff>121536</xdr:rowOff>
    </xdr:from>
    <xdr:to>
      <xdr:col>8</xdr:col>
      <xdr:colOff>378432</xdr:colOff>
      <xdr:row>10</xdr:row>
      <xdr:rowOff>31164</xdr:rowOff>
    </xdr:to>
    <xdr:cxnSp macro="">
      <xdr:nvCxnSpPr>
        <xdr:cNvPr id="334" name="AutoShape 10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CxnSpPr>
          <a:cxnSpLocks noChangeShapeType="1"/>
          <a:stCxn id="335" idx="0"/>
          <a:endCxn id="37" idx="6"/>
        </xdr:cNvCxnSpPr>
      </xdr:nvCxnSpPr>
      <xdr:spPr bwMode="auto">
        <a:xfrm flipH="1" flipV="1">
          <a:off x="5950166" y="2026536"/>
          <a:ext cx="352816" cy="34777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549882</xdr:colOff>
      <xdr:row>10</xdr:row>
      <xdr:rowOff>31164</xdr:rowOff>
    </xdr:from>
    <xdr:to>
      <xdr:col>9</xdr:col>
      <xdr:colOff>1057029</xdr:colOff>
      <xdr:row>10</xdr:row>
      <xdr:rowOff>31164</xdr:rowOff>
    </xdr:to>
    <xdr:sp macro="" textlink="">
      <xdr:nvSpPr>
        <xdr:cNvPr id="335" name="Line 9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>
          <a:spLocks noChangeShapeType="1"/>
        </xdr:cNvSpPr>
      </xdr:nvSpPr>
      <xdr:spPr bwMode="auto">
        <a:xfrm>
          <a:off x="6281691" y="2378796"/>
          <a:ext cx="1067441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9</xdr:col>
      <xdr:colOff>1057029</xdr:colOff>
      <xdr:row>8</xdr:row>
      <xdr:rowOff>121536</xdr:rowOff>
    </xdr:from>
    <xdr:to>
      <xdr:col>10</xdr:col>
      <xdr:colOff>366393</xdr:colOff>
      <xdr:row>10</xdr:row>
      <xdr:rowOff>31165</xdr:rowOff>
    </xdr:to>
    <xdr:cxnSp macro="">
      <xdr:nvCxnSpPr>
        <xdr:cNvPr id="336" name="AutoShape 11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CxnSpPr>
          <a:cxnSpLocks noChangeShapeType="1"/>
          <a:stCxn id="335" idx="1"/>
          <a:endCxn id="39" idx="2"/>
        </xdr:cNvCxnSpPr>
      </xdr:nvCxnSpPr>
      <xdr:spPr bwMode="auto">
        <a:xfrm flipV="1">
          <a:off x="7362579" y="2026536"/>
          <a:ext cx="385689" cy="34777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148846</xdr:colOff>
      <xdr:row>8</xdr:row>
      <xdr:rowOff>241153</xdr:rowOff>
    </xdr:from>
    <xdr:to>
      <xdr:col>11</xdr:col>
      <xdr:colOff>148846</xdr:colOff>
      <xdr:row>10</xdr:row>
      <xdr:rowOff>186640</xdr:rowOff>
    </xdr:to>
    <xdr:cxnSp macro="">
      <xdr:nvCxnSpPr>
        <xdr:cNvPr id="345" name="AutoShape 11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CxnSpPr>
          <a:cxnSpLocks noChangeShapeType="1"/>
          <a:stCxn id="39" idx="3"/>
          <a:endCxn id="311" idx="1"/>
        </xdr:cNvCxnSpPr>
      </xdr:nvCxnSpPr>
      <xdr:spPr bwMode="auto">
        <a:xfrm>
          <a:off x="7911721" y="2146153"/>
          <a:ext cx="0" cy="383637"/>
        </a:xfrm>
        <a:prstGeom prst="straightConnector1">
          <a:avLst/>
        </a:prstGeom>
        <a:ln>
          <a:solidFill>
            <a:schemeClr val="accent4"/>
          </a:solidFill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22813</xdr:colOff>
      <xdr:row>5</xdr:row>
      <xdr:rowOff>117605</xdr:rowOff>
    </xdr:from>
    <xdr:to>
      <xdr:col>11</xdr:col>
      <xdr:colOff>3838</xdr:colOff>
      <xdr:row>13</xdr:row>
      <xdr:rowOff>98603</xdr:rowOff>
    </xdr:to>
    <xdr:cxnSp macro="">
      <xdr:nvCxnSpPr>
        <xdr:cNvPr id="352" name="AutoShape 10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CxnSpPr>
          <a:cxnSpLocks noChangeShapeType="1"/>
          <a:stCxn id="353" idx="0"/>
          <a:endCxn id="40" idx="6"/>
        </xdr:cNvCxnSpPr>
      </xdr:nvCxnSpPr>
      <xdr:spPr bwMode="auto">
        <a:xfrm flipH="1" flipV="1">
          <a:off x="7404688" y="1393955"/>
          <a:ext cx="362025" cy="167644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3838</xdr:colOff>
      <xdr:row>13</xdr:row>
      <xdr:rowOff>98603</xdr:rowOff>
    </xdr:from>
    <xdr:to>
      <xdr:col>11</xdr:col>
      <xdr:colOff>1071279</xdr:colOff>
      <xdr:row>13</xdr:row>
      <xdr:rowOff>98603</xdr:rowOff>
    </xdr:to>
    <xdr:sp macro="" textlink="">
      <xdr:nvSpPr>
        <xdr:cNvPr id="353" name="Line 9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>
          <a:spLocks noChangeShapeType="1"/>
        </xdr:cNvSpPr>
      </xdr:nvSpPr>
      <xdr:spPr bwMode="auto">
        <a:xfrm>
          <a:off x="7752706" y="3073765"/>
          <a:ext cx="1067441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11</xdr:col>
      <xdr:colOff>1071279</xdr:colOff>
      <xdr:row>13</xdr:row>
      <xdr:rowOff>98604</xdr:rowOff>
    </xdr:from>
    <xdr:to>
      <xdr:col>12</xdr:col>
      <xdr:colOff>486719</xdr:colOff>
      <xdr:row>14</xdr:row>
      <xdr:rowOff>119592</xdr:rowOff>
    </xdr:to>
    <xdr:cxnSp macro="">
      <xdr:nvCxnSpPr>
        <xdr:cNvPr id="354" name="AutoShape 11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CxnSpPr>
          <a:cxnSpLocks noChangeShapeType="1"/>
          <a:stCxn id="353" idx="1"/>
          <a:endCxn id="43" idx="2"/>
        </xdr:cNvCxnSpPr>
      </xdr:nvCxnSpPr>
      <xdr:spPr bwMode="auto">
        <a:xfrm>
          <a:off x="8834154" y="3070404"/>
          <a:ext cx="491765" cy="21148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486719</xdr:colOff>
      <xdr:row>10</xdr:row>
      <xdr:rowOff>137093</xdr:rowOff>
    </xdr:from>
    <xdr:to>
      <xdr:col>14</xdr:col>
      <xdr:colOff>22257</xdr:colOff>
      <xdr:row>11</xdr:row>
      <xdr:rowOff>284921</xdr:rowOff>
    </xdr:to>
    <xdr:sp macro="" textlink="SepControlLab">
      <xdr:nvSpPr>
        <xdr:cNvPr id="357" name="Oval 356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/>
      </xdr:nvSpPr>
      <xdr:spPr>
        <a:xfrm>
          <a:off x="9325919" y="2480243"/>
          <a:ext cx="111668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FC1B7E24-0AE0-4B3A-BDC3-0D822A62B4B4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CBE 445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145429</xdr:colOff>
      <xdr:row>8</xdr:row>
      <xdr:rowOff>241153</xdr:rowOff>
    </xdr:from>
    <xdr:to>
      <xdr:col>13</xdr:col>
      <xdr:colOff>145429</xdr:colOff>
      <xdr:row>10</xdr:row>
      <xdr:rowOff>186640</xdr:rowOff>
    </xdr:to>
    <xdr:cxnSp macro="">
      <xdr:nvCxnSpPr>
        <xdr:cNvPr id="358" name="AutoShape 11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CxnSpPr>
          <a:cxnSpLocks noChangeShapeType="1"/>
          <a:stCxn id="42" idx="3"/>
          <a:endCxn id="357" idx="1"/>
        </xdr:cNvCxnSpPr>
      </xdr:nvCxnSpPr>
      <xdr:spPr bwMode="auto">
        <a:xfrm>
          <a:off x="9489454" y="2146153"/>
          <a:ext cx="0" cy="383637"/>
        </a:xfrm>
        <a:prstGeom prst="straightConnector1">
          <a:avLst/>
        </a:prstGeom>
        <a:ln>
          <a:solidFill>
            <a:schemeClr val="accent4"/>
          </a:solidFill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366626</xdr:colOff>
      <xdr:row>7</xdr:row>
      <xdr:rowOff>142872</xdr:rowOff>
    </xdr:from>
    <xdr:to>
      <xdr:col>16</xdr:col>
      <xdr:colOff>25430</xdr:colOff>
      <xdr:row>9</xdr:row>
      <xdr:rowOff>4950</xdr:rowOff>
    </xdr:to>
    <xdr:sp macro="" textlink="">
      <xdr:nvSpPr>
        <xdr:cNvPr id="364" name="Oval 363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/>
      </xdr:nvSpPr>
      <xdr:spPr>
        <a:xfrm>
          <a:off x="10786976" y="1857372"/>
          <a:ext cx="1116129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00">
              <a:latin typeface="+mn-lt"/>
              <a:cs typeface="Arial" panose="020B0604020202020204" pitchFamily="34" charset="0"/>
            </a:rPr>
            <a:t>EPSEL</a:t>
          </a:r>
        </a:p>
      </xdr:txBody>
    </xdr:sp>
    <xdr:clientData/>
  </xdr:twoCellAnchor>
  <xdr:twoCellAnchor>
    <xdr:from>
      <xdr:col>10</xdr:col>
      <xdr:colOff>22813</xdr:colOff>
      <xdr:row>5</xdr:row>
      <xdr:rowOff>117605</xdr:rowOff>
    </xdr:from>
    <xdr:to>
      <xdr:col>11</xdr:col>
      <xdr:colOff>10562</xdr:colOff>
      <xdr:row>7</xdr:row>
      <xdr:rowOff>88519</xdr:rowOff>
    </xdr:to>
    <xdr:cxnSp macro="">
      <xdr:nvCxnSpPr>
        <xdr:cNvPr id="365" name="AutoShape 10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CxnSpPr>
          <a:cxnSpLocks noChangeShapeType="1"/>
          <a:stCxn id="366" idx="0"/>
          <a:endCxn id="40" idx="6"/>
        </xdr:cNvCxnSpPr>
      </xdr:nvCxnSpPr>
      <xdr:spPr bwMode="auto">
        <a:xfrm flipH="1" flipV="1">
          <a:off x="7404688" y="1393955"/>
          <a:ext cx="368749" cy="409064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10562</xdr:colOff>
      <xdr:row>7</xdr:row>
      <xdr:rowOff>88519</xdr:rowOff>
    </xdr:from>
    <xdr:to>
      <xdr:col>12</xdr:col>
      <xdr:colOff>2239</xdr:colOff>
      <xdr:row>7</xdr:row>
      <xdr:rowOff>88519</xdr:rowOff>
    </xdr:to>
    <xdr:sp macro="" textlink="">
      <xdr:nvSpPr>
        <xdr:cNvPr id="366" name="Line 9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>
          <a:spLocks noChangeShapeType="1"/>
        </xdr:cNvSpPr>
      </xdr:nvSpPr>
      <xdr:spPr bwMode="auto">
        <a:xfrm>
          <a:off x="7759430" y="1808622"/>
          <a:ext cx="1067441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12</xdr:col>
      <xdr:colOff>2239</xdr:colOff>
      <xdr:row>5</xdr:row>
      <xdr:rowOff>117605</xdr:rowOff>
    </xdr:from>
    <xdr:to>
      <xdr:col>12</xdr:col>
      <xdr:colOff>486719</xdr:colOff>
      <xdr:row>7</xdr:row>
      <xdr:rowOff>88520</xdr:rowOff>
    </xdr:to>
    <xdr:cxnSp macro="">
      <xdr:nvCxnSpPr>
        <xdr:cNvPr id="367" name="AutoShape 11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CxnSpPr>
          <a:cxnSpLocks noChangeShapeType="1"/>
          <a:stCxn id="366" idx="1"/>
          <a:endCxn id="24" idx="2"/>
        </xdr:cNvCxnSpPr>
      </xdr:nvCxnSpPr>
      <xdr:spPr bwMode="auto">
        <a:xfrm flipV="1">
          <a:off x="8841439" y="1393955"/>
          <a:ext cx="484480" cy="40906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1073916</xdr:colOff>
      <xdr:row>13</xdr:row>
      <xdr:rowOff>103674</xdr:rowOff>
    </xdr:from>
    <xdr:to>
      <xdr:col>7</xdr:col>
      <xdr:colOff>8360</xdr:colOff>
      <xdr:row>14</xdr:row>
      <xdr:rowOff>148573</xdr:rowOff>
    </xdr:to>
    <xdr:cxnSp macro="">
      <xdr:nvCxnSpPr>
        <xdr:cNvPr id="169" name="AutoShape 1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CxnSpPr>
          <a:cxnSpLocks noChangeShapeType="1"/>
          <a:stCxn id="66" idx="3"/>
          <a:endCxn id="170" idx="0"/>
        </xdr:cNvCxnSpPr>
      </xdr:nvCxnSpPr>
      <xdr:spPr bwMode="auto">
        <a:xfrm flipV="1">
          <a:off x="4274316" y="3075474"/>
          <a:ext cx="582269" cy="23539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8360</xdr:colOff>
      <xdr:row>13</xdr:row>
      <xdr:rowOff>103674</xdr:rowOff>
    </xdr:from>
    <xdr:to>
      <xdr:col>7</xdr:col>
      <xdr:colOff>1038226</xdr:colOff>
      <xdr:row>13</xdr:row>
      <xdr:rowOff>103674</xdr:rowOff>
    </xdr:to>
    <xdr:sp macro="" textlink="">
      <xdr:nvSpPr>
        <xdr:cNvPr id="170" name="Line 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>
          <a:spLocks noChangeShapeType="1"/>
        </xdr:cNvSpPr>
      </xdr:nvSpPr>
      <xdr:spPr bwMode="auto">
        <a:xfrm>
          <a:off x="4856585" y="3075474"/>
          <a:ext cx="1029866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7</xdr:col>
      <xdr:colOff>1019175</xdr:colOff>
      <xdr:row>8</xdr:row>
      <xdr:rowOff>121536</xdr:rowOff>
    </xdr:from>
    <xdr:to>
      <xdr:col>8</xdr:col>
      <xdr:colOff>364010</xdr:colOff>
      <xdr:row>13</xdr:row>
      <xdr:rowOff>114300</xdr:rowOff>
    </xdr:to>
    <xdr:cxnSp macro="">
      <xdr:nvCxnSpPr>
        <xdr:cNvPr id="171" name="AutoShape 11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CxnSpPr>
          <a:cxnSpLocks noChangeShapeType="1"/>
          <a:endCxn id="44" idx="2"/>
        </xdr:cNvCxnSpPr>
      </xdr:nvCxnSpPr>
      <xdr:spPr bwMode="auto">
        <a:xfrm flipV="1">
          <a:off x="5867400" y="2026536"/>
          <a:ext cx="421160" cy="1059564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1074</xdr:colOff>
      <xdr:row>17</xdr:row>
      <xdr:rowOff>147898</xdr:rowOff>
    </xdr:from>
    <xdr:to>
      <xdr:col>3</xdr:col>
      <xdr:colOff>16179</xdr:colOff>
      <xdr:row>19</xdr:row>
      <xdr:rowOff>85185</xdr:rowOff>
    </xdr:to>
    <xdr:cxnSp macro="">
      <xdr:nvCxnSpPr>
        <xdr:cNvPr id="175" name="AutoShape 1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CxnSpPr>
          <a:cxnSpLocks noChangeShapeType="1"/>
          <a:stCxn id="72" idx="3"/>
          <a:endCxn id="176" idx="0"/>
        </xdr:cNvCxnSpPr>
      </xdr:nvCxnSpPr>
      <xdr:spPr bwMode="auto">
        <a:xfrm>
          <a:off x="1363149" y="3938848"/>
          <a:ext cx="396105" cy="375437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16179</xdr:colOff>
      <xdr:row>19</xdr:row>
      <xdr:rowOff>85185</xdr:rowOff>
    </xdr:from>
    <xdr:to>
      <xdr:col>3</xdr:col>
      <xdr:colOff>1067468</xdr:colOff>
      <xdr:row>19</xdr:row>
      <xdr:rowOff>85185</xdr:rowOff>
    </xdr:to>
    <xdr:sp macro="" textlink="">
      <xdr:nvSpPr>
        <xdr:cNvPr id="176" name="Line 9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>
          <a:spLocks noChangeShapeType="1"/>
        </xdr:cNvSpPr>
      </xdr:nvSpPr>
      <xdr:spPr bwMode="auto">
        <a:xfrm>
          <a:off x="1758694" y="4315406"/>
          <a:ext cx="1051289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3</xdr:col>
      <xdr:colOff>1067468</xdr:colOff>
      <xdr:row>19</xdr:row>
      <xdr:rowOff>85186</xdr:rowOff>
    </xdr:from>
    <xdr:to>
      <xdr:col>5</xdr:col>
      <xdr:colOff>7396</xdr:colOff>
      <xdr:row>20</xdr:row>
      <xdr:rowOff>142876</xdr:rowOff>
    </xdr:to>
    <xdr:cxnSp macro="">
      <xdr:nvCxnSpPr>
        <xdr:cNvPr id="178" name="AutoShape 11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CxnSpPr>
          <a:cxnSpLocks noChangeShapeType="1"/>
          <a:stCxn id="176" idx="1"/>
          <a:endCxn id="73" idx="1"/>
        </xdr:cNvCxnSpPr>
      </xdr:nvCxnSpPr>
      <xdr:spPr bwMode="auto">
        <a:xfrm>
          <a:off x="2810543" y="4314286"/>
          <a:ext cx="397253" cy="24819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1076279</xdr:colOff>
      <xdr:row>14</xdr:row>
      <xdr:rowOff>148573</xdr:rowOff>
    </xdr:from>
    <xdr:to>
      <xdr:col>5</xdr:col>
      <xdr:colOff>7676</xdr:colOff>
      <xdr:row>14</xdr:row>
      <xdr:rowOff>148573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CxnSpPr>
          <a:stCxn id="65" idx="3"/>
          <a:endCxn id="66" idx="1"/>
        </xdr:cNvCxnSpPr>
      </xdr:nvCxnSpPr>
      <xdr:spPr>
        <a:xfrm>
          <a:off x="2819354" y="3310873"/>
          <a:ext cx="388722" cy="0"/>
        </a:xfrm>
        <a:prstGeom prst="line">
          <a:avLst/>
        </a:prstGeom>
        <a:ln w="254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22813</xdr:colOff>
      <xdr:row>14</xdr:row>
      <xdr:rowOff>119592</xdr:rowOff>
    </xdr:from>
    <xdr:to>
      <xdr:col>12</xdr:col>
      <xdr:colOff>486719</xdr:colOff>
      <xdr:row>14</xdr:row>
      <xdr:rowOff>119592</xdr:rowOff>
    </xdr:to>
    <xdr:cxnSp macro="">
      <xdr:nvCxnSpPr>
        <xdr:cNvPr id="193" name="Straight Connector 192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CxnSpPr>
          <a:stCxn id="38" idx="6"/>
          <a:endCxn id="43" idx="2"/>
        </xdr:cNvCxnSpPr>
      </xdr:nvCxnSpPr>
      <xdr:spPr>
        <a:xfrm>
          <a:off x="7404688" y="3281892"/>
          <a:ext cx="1921231" cy="0"/>
        </a:xfrm>
        <a:prstGeom prst="line">
          <a:avLst/>
        </a:prstGeom>
        <a:ln w="254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1074196</xdr:colOff>
      <xdr:row>20</xdr:row>
      <xdr:rowOff>142876</xdr:rowOff>
    </xdr:from>
    <xdr:to>
      <xdr:col>7</xdr:col>
      <xdr:colOff>232271</xdr:colOff>
      <xdr:row>22</xdr:row>
      <xdr:rowOff>28015</xdr:rowOff>
    </xdr:to>
    <xdr:cxnSp macro="">
      <xdr:nvCxnSpPr>
        <xdr:cNvPr id="196" name="AutoShape 11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CxnSpPr>
          <a:cxnSpLocks noChangeShapeType="1"/>
          <a:stCxn id="73" idx="3"/>
          <a:endCxn id="197" idx="0"/>
        </xdr:cNvCxnSpPr>
      </xdr:nvCxnSpPr>
      <xdr:spPr bwMode="auto">
        <a:xfrm>
          <a:off x="4274596" y="4562476"/>
          <a:ext cx="805900" cy="32328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232271</xdr:colOff>
      <xdr:row>22</xdr:row>
      <xdr:rowOff>28015</xdr:rowOff>
    </xdr:from>
    <xdr:to>
      <xdr:col>11</xdr:col>
      <xdr:colOff>948447</xdr:colOff>
      <xdr:row>22</xdr:row>
      <xdr:rowOff>28015</xdr:rowOff>
    </xdr:to>
    <xdr:sp macro="" textlink="">
      <xdr:nvSpPr>
        <xdr:cNvPr id="197" name="Line 9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>
          <a:spLocks noChangeShapeType="1"/>
        </xdr:cNvSpPr>
      </xdr:nvSpPr>
      <xdr:spPr bwMode="auto">
        <a:xfrm>
          <a:off x="5080496" y="4885765"/>
          <a:ext cx="3630826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11</xdr:col>
      <xdr:colOff>948447</xdr:colOff>
      <xdr:row>14</xdr:row>
      <xdr:rowOff>119592</xdr:rowOff>
    </xdr:from>
    <xdr:to>
      <xdr:col>12</xdr:col>
      <xdr:colOff>486719</xdr:colOff>
      <xdr:row>22</xdr:row>
      <xdr:rowOff>28016</xdr:rowOff>
    </xdr:to>
    <xdr:cxnSp macro="">
      <xdr:nvCxnSpPr>
        <xdr:cNvPr id="198" name="AutoShape 1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CxnSpPr>
          <a:cxnSpLocks noChangeShapeType="1"/>
          <a:stCxn id="197" idx="1"/>
          <a:endCxn id="43" idx="2"/>
        </xdr:cNvCxnSpPr>
      </xdr:nvCxnSpPr>
      <xdr:spPr bwMode="auto">
        <a:xfrm flipV="1">
          <a:off x="8711322" y="3281892"/>
          <a:ext cx="614597" cy="1603874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1074196</xdr:colOff>
      <xdr:row>20</xdr:row>
      <xdr:rowOff>142876</xdr:rowOff>
    </xdr:from>
    <xdr:to>
      <xdr:col>7</xdr:col>
      <xdr:colOff>1047750</xdr:colOff>
      <xdr:row>20</xdr:row>
      <xdr:rowOff>161925</xdr:rowOff>
    </xdr:to>
    <xdr:cxnSp macro="">
      <xdr:nvCxnSpPr>
        <xdr:cNvPr id="138" name="AutoShape 11">
          <a:extLst>
            <a:ext uri="{FF2B5EF4-FFF2-40B4-BE49-F238E27FC236}">
              <a16:creationId xmlns:a16="http://schemas.microsoft.com/office/drawing/2014/main" id="{7A372E41-E63C-4787-B18A-053F19AD223D}"/>
            </a:ext>
          </a:extLst>
        </xdr:cNvPr>
        <xdr:cNvCxnSpPr>
          <a:cxnSpLocks noChangeShapeType="1"/>
          <a:stCxn id="73" idx="3"/>
        </xdr:cNvCxnSpPr>
      </xdr:nvCxnSpPr>
      <xdr:spPr bwMode="auto">
        <a:xfrm>
          <a:off x="4274596" y="4562476"/>
          <a:ext cx="1621379" cy="1904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1057275</xdr:colOff>
      <xdr:row>11</xdr:row>
      <xdr:rowOff>115757</xdr:rowOff>
    </xdr:from>
    <xdr:to>
      <xdr:col>8</xdr:col>
      <xdr:colOff>364010</xdr:colOff>
      <xdr:row>20</xdr:row>
      <xdr:rowOff>161925</xdr:rowOff>
    </xdr:to>
    <xdr:cxnSp macro="">
      <xdr:nvCxnSpPr>
        <xdr:cNvPr id="143" name="AutoShape 11">
          <a:extLst>
            <a:ext uri="{FF2B5EF4-FFF2-40B4-BE49-F238E27FC236}">
              <a16:creationId xmlns:a16="http://schemas.microsoft.com/office/drawing/2014/main" id="{D1B3C959-8E83-417B-A014-717146C43FBF}"/>
            </a:ext>
          </a:extLst>
        </xdr:cNvPr>
        <xdr:cNvCxnSpPr>
          <a:cxnSpLocks noChangeShapeType="1"/>
          <a:endCxn id="279" idx="2"/>
        </xdr:cNvCxnSpPr>
      </xdr:nvCxnSpPr>
      <xdr:spPr bwMode="auto">
        <a:xfrm flipV="1">
          <a:off x="5905500" y="2649407"/>
          <a:ext cx="383060" cy="193211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1076279</xdr:colOff>
      <xdr:row>8</xdr:row>
      <xdr:rowOff>121536</xdr:rowOff>
    </xdr:from>
    <xdr:to>
      <xdr:col>4</xdr:col>
      <xdr:colOff>363732</xdr:colOff>
      <xdr:row>20</xdr:row>
      <xdr:rowOff>142876</xdr:rowOff>
    </xdr:to>
    <xdr:cxnSp macro="">
      <xdr:nvCxnSpPr>
        <xdr:cNvPr id="140" name="AutoShape 11">
          <a:extLst>
            <a:ext uri="{FF2B5EF4-FFF2-40B4-BE49-F238E27FC236}">
              <a16:creationId xmlns:a16="http://schemas.microsoft.com/office/drawing/2014/main" id="{22D72A2D-007A-408C-8B4A-1E04A4C67CD3}"/>
            </a:ext>
          </a:extLst>
        </xdr:cNvPr>
        <xdr:cNvCxnSpPr>
          <a:cxnSpLocks noChangeShapeType="1"/>
          <a:stCxn id="74" idx="3"/>
          <a:endCxn id="21" idx="2"/>
        </xdr:cNvCxnSpPr>
      </xdr:nvCxnSpPr>
      <xdr:spPr bwMode="auto">
        <a:xfrm flipV="1">
          <a:off x="2819354" y="2026536"/>
          <a:ext cx="363778" cy="253594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218700</xdr:colOff>
      <xdr:row>25</xdr:row>
      <xdr:rowOff>1819</xdr:rowOff>
    </xdr:from>
    <xdr:to>
      <xdr:col>2</xdr:col>
      <xdr:colOff>179890</xdr:colOff>
      <xdr:row>25</xdr:row>
      <xdr:rowOff>282489</xdr:rowOff>
    </xdr:to>
    <xdr:sp macro="" textlink="StudentSuccess">
      <xdr:nvSpPr>
        <xdr:cNvPr id="2" name="Flowchart: Data 1">
          <a:extLst>
            <a:ext uri="{FF2B5EF4-FFF2-40B4-BE49-F238E27FC236}">
              <a16:creationId xmlns:a16="http://schemas.microsoft.com/office/drawing/2014/main" id="{A9EFB4D1-3BF3-4082-9DC6-ABC8711BA3F6}"/>
            </a:ext>
          </a:extLst>
        </xdr:cNvPr>
        <xdr:cNvSpPr/>
      </xdr:nvSpPr>
      <xdr:spPr>
        <a:xfrm>
          <a:off x="218700" y="5443769"/>
          <a:ext cx="1326440" cy="28067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8B842E0-0520-485A-97BE-921CCFBB4989}" type="TxLink">
            <a:rPr lang="en-US" sz="1050" b="0" i="0" u="none" strike="noStrike">
              <a:solidFill>
                <a:srgbClr val="000000"/>
              </a:solidFill>
              <a:latin typeface="+mn-lt"/>
              <a:cs typeface="Arial"/>
            </a:rPr>
            <a:pPr algn="ctr"/>
            <a:t>Univ 101</a:t>
          </a:fld>
          <a:endParaRPr lang="en-US" sz="8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19</xdr:row>
      <xdr:rowOff>139700</xdr:rowOff>
    </xdr:from>
    <xdr:to>
      <xdr:col>10</xdr:col>
      <xdr:colOff>58854</xdr:colOff>
      <xdr:row>20</xdr:row>
      <xdr:rowOff>266700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B29CAFA2-B624-4A80-8612-75B54AEAF9B5}"/>
            </a:ext>
          </a:extLst>
        </xdr:cNvPr>
        <xdr:cNvSpPr/>
      </xdr:nvSpPr>
      <xdr:spPr>
        <a:xfrm>
          <a:off x="6629400" y="4359275"/>
          <a:ext cx="1192329" cy="307975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00">
              <a:latin typeface="+mn-lt"/>
              <a:cs typeface="Arial" panose="020B0604020202020204" pitchFamily="34" charset="0"/>
            </a:rPr>
            <a:t>Eng Elec</a:t>
          </a:r>
        </a:p>
      </xdr:txBody>
    </xdr:sp>
    <xdr:clientData/>
  </xdr:twoCellAnchor>
  <xdr:twoCellAnchor>
    <xdr:from>
      <xdr:col>2</xdr:col>
      <xdr:colOff>23934</xdr:colOff>
      <xdr:row>5</xdr:row>
      <xdr:rowOff>117606</xdr:rowOff>
    </xdr:from>
    <xdr:to>
      <xdr:col>4</xdr:col>
      <xdr:colOff>363732</xdr:colOff>
      <xdr:row>8</xdr:row>
      <xdr:rowOff>124338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E9DB5D3-61D9-4D2A-9838-559233D1B840}"/>
            </a:ext>
          </a:extLst>
        </xdr:cNvPr>
        <xdr:cNvCxnSpPr>
          <a:stCxn id="9" idx="6"/>
          <a:endCxn id="21" idx="2"/>
        </xdr:cNvCxnSpPr>
      </xdr:nvCxnSpPr>
      <xdr:spPr>
        <a:xfrm>
          <a:off x="1391052" y="1406282"/>
          <a:ext cx="1796562" cy="645468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22535</xdr:colOff>
      <xdr:row>5</xdr:row>
      <xdr:rowOff>117606</xdr:rowOff>
    </xdr:from>
    <xdr:to>
      <xdr:col>6</xdr:col>
      <xdr:colOff>557313</xdr:colOff>
      <xdr:row>8</xdr:row>
      <xdr:rowOff>124338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B80A3F9D-C963-47A5-A9B6-F1DE30CB3403}"/>
            </a:ext>
          </a:extLst>
        </xdr:cNvPr>
        <xdr:cNvCxnSpPr>
          <a:stCxn id="20" idx="6"/>
          <a:endCxn id="37" idx="2"/>
        </xdr:cNvCxnSpPr>
      </xdr:nvCxnSpPr>
      <xdr:spPr>
        <a:xfrm>
          <a:off x="4303182" y="1406282"/>
          <a:ext cx="534778" cy="645468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22813</xdr:colOff>
      <xdr:row>8</xdr:row>
      <xdr:rowOff>121536</xdr:rowOff>
    </xdr:from>
    <xdr:to>
      <xdr:col>10</xdr:col>
      <xdr:colOff>366393</xdr:colOff>
      <xdr:row>10</xdr:row>
      <xdr:rowOff>31164</xdr:rowOff>
    </xdr:to>
    <xdr:cxnSp macro="">
      <xdr:nvCxnSpPr>
        <xdr:cNvPr id="17" name="AutoShape 11">
          <a:extLst>
            <a:ext uri="{FF2B5EF4-FFF2-40B4-BE49-F238E27FC236}">
              <a16:creationId xmlns:a16="http://schemas.microsoft.com/office/drawing/2014/main" id="{FCAE1C9E-1AD3-4395-AADC-B206D939CE4F}"/>
            </a:ext>
          </a:extLst>
        </xdr:cNvPr>
        <xdr:cNvCxnSpPr>
          <a:cxnSpLocks noChangeShapeType="1"/>
          <a:stCxn id="44" idx="6"/>
        </xdr:cNvCxnSpPr>
      </xdr:nvCxnSpPr>
      <xdr:spPr bwMode="auto">
        <a:xfrm>
          <a:off x="7408351" y="2041190"/>
          <a:ext cx="343580" cy="349243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33617</xdr:colOff>
      <xdr:row>5</xdr:row>
      <xdr:rowOff>117606</xdr:rowOff>
    </xdr:from>
    <xdr:to>
      <xdr:col>14</xdr:col>
      <xdr:colOff>366626</xdr:colOff>
      <xdr:row>10</xdr:row>
      <xdr:rowOff>44824</xdr:rowOff>
    </xdr:to>
    <xdr:cxnSp macro="">
      <xdr:nvCxnSpPr>
        <xdr:cNvPr id="28" name="AutoShape 11">
          <a:extLst>
            <a:ext uri="{FF2B5EF4-FFF2-40B4-BE49-F238E27FC236}">
              <a16:creationId xmlns:a16="http://schemas.microsoft.com/office/drawing/2014/main" id="{FAE3C781-F79C-43EA-B4C7-DF6F246AC668}"/>
            </a:ext>
          </a:extLst>
        </xdr:cNvPr>
        <xdr:cNvCxnSpPr>
          <a:cxnSpLocks noChangeShapeType="1"/>
          <a:stCxn id="25" idx="2"/>
        </xdr:cNvCxnSpPr>
      </xdr:nvCxnSpPr>
      <xdr:spPr bwMode="auto">
        <a:xfrm flipH="1">
          <a:off x="10443081" y="1396677"/>
          <a:ext cx="333009" cy="98857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366393</xdr:colOff>
      <xdr:row>10</xdr:row>
      <xdr:rowOff>33618</xdr:rowOff>
    </xdr:from>
    <xdr:to>
      <xdr:col>14</xdr:col>
      <xdr:colOff>44823</xdr:colOff>
      <xdr:row>10</xdr:row>
      <xdr:rowOff>33618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20EC5958-C2C0-4333-B013-6B60D5367A72}"/>
            </a:ext>
          </a:extLst>
        </xdr:cNvPr>
        <xdr:cNvCxnSpPr/>
      </xdr:nvCxnSpPr>
      <xdr:spPr>
        <a:xfrm>
          <a:off x="7751931" y="2392887"/>
          <a:ext cx="2719104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2163</xdr:colOff>
      <xdr:row>8</xdr:row>
      <xdr:rowOff>113598</xdr:rowOff>
    </xdr:from>
    <xdr:to>
      <xdr:col>6</xdr:col>
      <xdr:colOff>557313</xdr:colOff>
      <xdr:row>17</xdr:row>
      <xdr:rowOff>147898</xdr:rowOff>
    </xdr:to>
    <xdr:cxnSp macro="">
      <xdr:nvCxnSpPr>
        <xdr:cNvPr id="2" name="AutoShape 1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>
          <a:cxnSpLocks noChangeShapeType="1"/>
          <a:stCxn id="17" idx="2"/>
          <a:endCxn id="32" idx="3"/>
        </xdr:cNvCxnSpPr>
      </xdr:nvCxnSpPr>
      <xdr:spPr bwMode="auto">
        <a:xfrm flipH="1">
          <a:off x="4574163" y="2018598"/>
          <a:ext cx="555150" cy="191548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936844</xdr:colOff>
      <xdr:row>5</xdr:row>
      <xdr:rowOff>237222</xdr:rowOff>
    </xdr:from>
    <xdr:to>
      <xdr:col>13</xdr:col>
      <xdr:colOff>936844</xdr:colOff>
      <xdr:row>10</xdr:row>
      <xdr:rowOff>190468</xdr:rowOff>
    </xdr:to>
    <xdr:cxnSp macro="">
      <xdr:nvCxnSpPr>
        <xdr:cNvPr id="3" name="AutoShape 1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>
          <a:cxnSpLocks noChangeShapeType="1"/>
          <a:stCxn id="11" idx="5"/>
          <a:endCxn id="121" idx="7"/>
        </xdr:cNvCxnSpPr>
      </xdr:nvCxnSpPr>
      <xdr:spPr bwMode="auto">
        <a:xfrm>
          <a:off x="10874594" y="1515160"/>
          <a:ext cx="0" cy="1016871"/>
        </a:xfrm>
        <a:prstGeom prst="straightConnector1">
          <a:avLst/>
        </a:prstGeom>
        <a:ln>
          <a:solidFill>
            <a:schemeClr val="accent4"/>
          </a:solidFill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940779</xdr:colOff>
      <xdr:row>5</xdr:row>
      <xdr:rowOff>237222</xdr:rowOff>
    </xdr:from>
    <xdr:to>
      <xdr:col>11</xdr:col>
      <xdr:colOff>940779</xdr:colOff>
      <xdr:row>10</xdr:row>
      <xdr:rowOff>190468</xdr:rowOff>
    </xdr:to>
    <xdr:cxnSp macro="">
      <xdr:nvCxnSpPr>
        <xdr:cNvPr id="4" name="AutoShape 1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>
          <a:cxnSpLocks noChangeShapeType="1"/>
          <a:stCxn id="10" idx="5"/>
          <a:endCxn id="104" idx="7"/>
        </xdr:cNvCxnSpPr>
      </xdr:nvCxnSpPr>
      <xdr:spPr bwMode="auto">
        <a:xfrm>
          <a:off x="9291029" y="1515160"/>
          <a:ext cx="0" cy="1016871"/>
        </a:xfrm>
        <a:prstGeom prst="straightConnector1">
          <a:avLst/>
        </a:prstGeom>
        <a:ln>
          <a:solidFill>
            <a:schemeClr val="accent4"/>
          </a:solidFill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942485</xdr:colOff>
      <xdr:row>5</xdr:row>
      <xdr:rowOff>237222</xdr:rowOff>
    </xdr:from>
    <xdr:to>
      <xdr:col>9</xdr:col>
      <xdr:colOff>942485</xdr:colOff>
      <xdr:row>7</xdr:row>
      <xdr:rowOff>184481</xdr:rowOff>
    </xdr:to>
    <xdr:cxnSp macro="">
      <xdr:nvCxnSpPr>
        <xdr:cNvPr id="5" name="AutoShape 1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>
          <a:cxnSpLocks noChangeShapeType="1"/>
          <a:stCxn id="20" idx="5"/>
          <a:endCxn id="102" idx="7"/>
        </xdr:cNvCxnSpPr>
      </xdr:nvCxnSpPr>
      <xdr:spPr bwMode="auto">
        <a:xfrm>
          <a:off x="7832235" y="1515160"/>
          <a:ext cx="0" cy="383821"/>
        </a:xfrm>
        <a:prstGeom prst="straightConnector1">
          <a:avLst/>
        </a:prstGeom>
        <a:ln>
          <a:solidFill>
            <a:schemeClr val="accent4"/>
          </a:solidFill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269881</xdr:colOff>
      <xdr:row>4</xdr:row>
      <xdr:rowOff>234191</xdr:rowOff>
    </xdr:from>
    <xdr:to>
      <xdr:col>2</xdr:col>
      <xdr:colOff>23934</xdr:colOff>
      <xdr:row>6</xdr:row>
      <xdr:rowOff>1019</xdr:rowOff>
    </xdr:to>
    <xdr:sp macro="" textlink="IntroToChE">
      <xdr:nvSpPr>
        <xdr:cNvPr id="6" name="Ova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269881" y="1224791"/>
          <a:ext cx="111612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C1F4E7C-23F9-4BE1-87EC-9919C71E2DDB}" type="TxLink">
            <a:rPr lang="en-US" sz="1000">
              <a:latin typeface="+mn-lt"/>
              <a:cs typeface="Arial" panose="020B0604020202020204" pitchFamily="34" charset="0"/>
            </a:rPr>
            <a:pPr algn="ctr"/>
            <a:t>CBE 170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23934</xdr:colOff>
      <xdr:row>5</xdr:row>
      <xdr:rowOff>117605</xdr:rowOff>
    </xdr:from>
    <xdr:to>
      <xdr:col>4</xdr:col>
      <xdr:colOff>654054</xdr:colOff>
      <xdr:row>5</xdr:row>
      <xdr:rowOff>117605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>
          <a:stCxn id="6" idx="6"/>
          <a:endCxn id="8" idx="2"/>
        </xdr:cNvCxnSpPr>
      </xdr:nvCxnSpPr>
      <xdr:spPr>
        <a:xfrm>
          <a:off x="1386009" y="1393955"/>
          <a:ext cx="2087445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654054</xdr:colOff>
      <xdr:row>4</xdr:row>
      <xdr:rowOff>234191</xdr:rowOff>
    </xdr:from>
    <xdr:to>
      <xdr:col>6</xdr:col>
      <xdr:colOff>26547</xdr:colOff>
      <xdr:row>6</xdr:row>
      <xdr:rowOff>1019</xdr:rowOff>
    </xdr:to>
    <xdr:sp macro="" textlink="ComputerTools">
      <xdr:nvSpPr>
        <xdr:cNvPr id="8" name="Ova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3479804" y="1226379"/>
          <a:ext cx="1118743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7A2108B1-4902-4A54-A910-8A781CBE8890}" type="TxLink">
            <a:rPr lang="en-US" sz="1000">
              <a:latin typeface="+mn-lt"/>
              <a:cs typeface="Arial" panose="020B0604020202020204" pitchFamily="34" charset="0"/>
            </a:rPr>
            <a:pPr algn="ctr"/>
            <a:t>CBE 263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654054</xdr:colOff>
      <xdr:row>7</xdr:row>
      <xdr:rowOff>134934</xdr:rowOff>
    </xdr:from>
    <xdr:to>
      <xdr:col>6</xdr:col>
      <xdr:colOff>26547</xdr:colOff>
      <xdr:row>8</xdr:row>
      <xdr:rowOff>282762</xdr:rowOff>
    </xdr:to>
    <xdr:sp macro="" textlink="Balances">
      <xdr:nvSpPr>
        <xdr:cNvPr id="9" name="Ova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3479804" y="1849434"/>
          <a:ext cx="1118743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46BC2D59-98F4-473D-B8C7-50244B5A75B1}" type="TxLink">
            <a:rPr lang="en-US" sz="1000">
              <a:latin typeface="+mn-lt"/>
              <a:cs typeface="Arial" panose="020B0604020202020204" pitchFamily="34" charset="0"/>
            </a:rPr>
            <a:pPr algn="ctr"/>
            <a:t>CBE 273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366393</xdr:colOff>
      <xdr:row>4</xdr:row>
      <xdr:rowOff>234191</xdr:rowOff>
    </xdr:from>
    <xdr:to>
      <xdr:col>12</xdr:col>
      <xdr:colOff>25197</xdr:colOff>
      <xdr:row>6</xdr:row>
      <xdr:rowOff>1019</xdr:rowOff>
    </xdr:to>
    <xdr:sp macro="" textlink="Thermo">
      <xdr:nvSpPr>
        <xdr:cNvPr id="10" name="Oval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8335643" y="1226379"/>
          <a:ext cx="1119304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EDE7336-5DBC-4A1B-A88A-2093C653CDF7}" type="TxLink">
            <a:rPr lang="en-US" sz="1000">
              <a:latin typeface="+mn-lt"/>
              <a:cs typeface="Arial" panose="020B0604020202020204" pitchFamily="34" charset="0"/>
            </a:rPr>
            <a:pPr algn="ctr"/>
            <a:t>CBE 373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486271</xdr:colOff>
      <xdr:row>4</xdr:row>
      <xdr:rowOff>234191</xdr:rowOff>
    </xdr:from>
    <xdr:to>
      <xdr:col>14</xdr:col>
      <xdr:colOff>21809</xdr:colOff>
      <xdr:row>6</xdr:row>
      <xdr:rowOff>1019</xdr:rowOff>
    </xdr:to>
    <xdr:sp macro="" textlink="Control">
      <xdr:nvSpPr>
        <xdr:cNvPr id="11" name="Ova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9916021" y="1226379"/>
          <a:ext cx="112303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29FF61E-3501-44D2-A374-986735F90E41}" type="TxLink">
            <a:rPr lang="en-US" sz="1000">
              <a:latin typeface="+mn-lt"/>
              <a:cs typeface="Arial" panose="020B0604020202020204" pitchFamily="34" charset="0"/>
            </a:rPr>
            <a:pPr algn="ctr"/>
            <a:t>CBE 436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366178</xdr:colOff>
      <xdr:row>4</xdr:row>
      <xdr:rowOff>234191</xdr:rowOff>
    </xdr:from>
    <xdr:to>
      <xdr:col>16</xdr:col>
      <xdr:colOff>24982</xdr:colOff>
      <xdr:row>6</xdr:row>
      <xdr:rowOff>1019</xdr:rowOff>
    </xdr:to>
    <xdr:sp macro="" textlink="PlantDesign">
      <xdr:nvSpPr>
        <xdr:cNvPr id="12" name="Oval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1383428" y="1226379"/>
          <a:ext cx="1119304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B400B768-9662-4421-954B-026230AADF76}" type="TxLink">
            <a:rPr lang="en-US" sz="1000">
              <a:latin typeface="+mn-lt"/>
              <a:cs typeface="Arial" panose="020B0604020202020204" pitchFamily="34" charset="0"/>
            </a:rPr>
            <a:pPr algn="ctr"/>
            <a:t>CBE 451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557313</xdr:colOff>
      <xdr:row>4</xdr:row>
      <xdr:rowOff>234191</xdr:rowOff>
    </xdr:from>
    <xdr:to>
      <xdr:col>8</xdr:col>
      <xdr:colOff>25616</xdr:colOff>
      <xdr:row>6</xdr:row>
      <xdr:rowOff>1019</xdr:rowOff>
    </xdr:to>
    <xdr:sp macro="" textlink="ChEnAndSociety">
      <xdr:nvSpPr>
        <xdr:cNvPr id="13" name="Oval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5129313" y="1226379"/>
          <a:ext cx="1119303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FC26F9A-0091-4CBD-822A-CF2BF244270A}" type="TxLink">
            <a:rPr lang="en-US" sz="1000">
              <a:latin typeface="+mn-lt"/>
              <a:cs typeface="Arial" panose="020B0604020202020204" pitchFamily="34" charset="0"/>
            </a:rPr>
            <a:pPr algn="ctr"/>
            <a:t>CBE 311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26547</xdr:colOff>
      <xdr:row>5</xdr:row>
      <xdr:rowOff>117606</xdr:rowOff>
    </xdr:from>
    <xdr:to>
      <xdr:col>6</xdr:col>
      <xdr:colOff>557313</xdr:colOff>
      <xdr:row>8</xdr:row>
      <xdr:rowOff>113598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>
          <a:stCxn id="9" idx="6"/>
          <a:endCxn id="13" idx="2"/>
        </xdr:cNvCxnSpPr>
      </xdr:nvCxnSpPr>
      <xdr:spPr>
        <a:xfrm flipV="1">
          <a:off x="4598547" y="1406282"/>
          <a:ext cx="530766" cy="634728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21809</xdr:colOff>
      <xdr:row>5</xdr:row>
      <xdr:rowOff>117605</xdr:rowOff>
    </xdr:from>
    <xdr:to>
      <xdr:col>14</xdr:col>
      <xdr:colOff>366178</xdr:colOff>
      <xdr:row>5</xdr:row>
      <xdr:rowOff>117605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>
          <a:stCxn id="11" idx="6"/>
          <a:endCxn id="12" idx="2"/>
        </xdr:cNvCxnSpPr>
      </xdr:nvCxnSpPr>
      <xdr:spPr>
        <a:xfrm>
          <a:off x="11039059" y="1395543"/>
          <a:ext cx="34436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269881</xdr:colOff>
      <xdr:row>7</xdr:row>
      <xdr:rowOff>134934</xdr:rowOff>
    </xdr:from>
    <xdr:to>
      <xdr:col>2</xdr:col>
      <xdr:colOff>23935</xdr:colOff>
      <xdr:row>8</xdr:row>
      <xdr:rowOff>282762</xdr:rowOff>
    </xdr:to>
    <xdr:sp macro="" textlink="FreshmanSeminar">
      <xdr:nvSpPr>
        <xdr:cNvPr id="16" name="Oval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269881" y="1849434"/>
          <a:ext cx="1116129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78115F4-DAD1-42A2-ADDD-FAF763B85713}" type="TxLink">
            <a:rPr lang="en-US" sz="1000">
              <a:latin typeface="+mn-lt"/>
              <a:cs typeface="Arial" panose="020B0604020202020204" pitchFamily="34" charset="0"/>
            </a:rPr>
            <a:pPr algn="ctr"/>
            <a:t>CBE 191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557313</xdr:colOff>
      <xdr:row>7</xdr:row>
      <xdr:rowOff>134934</xdr:rowOff>
    </xdr:from>
    <xdr:to>
      <xdr:col>8</xdr:col>
      <xdr:colOff>25616</xdr:colOff>
      <xdr:row>8</xdr:row>
      <xdr:rowOff>282762</xdr:rowOff>
    </xdr:to>
    <xdr:sp macro="" textlink="Fluids">
      <xdr:nvSpPr>
        <xdr:cNvPr id="17" name="Ova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5129313" y="1849434"/>
          <a:ext cx="1119303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DA61880-8BFB-4503-A98D-CDF74E51B6B0}" type="TxLink">
            <a:rPr lang="en-US" sz="1000">
              <a:latin typeface="+mn-lt"/>
              <a:cs typeface="Arial" panose="020B0604020202020204" pitchFamily="34" charset="0"/>
            </a:rPr>
            <a:pPr algn="ctr"/>
            <a:t>CBE 374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654328</xdr:colOff>
      <xdr:row>10</xdr:row>
      <xdr:rowOff>140921</xdr:rowOff>
    </xdr:from>
    <xdr:to>
      <xdr:col>10</xdr:col>
      <xdr:colOff>26821</xdr:colOff>
      <xdr:row>12</xdr:row>
      <xdr:rowOff>2999</xdr:rowOff>
    </xdr:to>
    <xdr:sp macro="" textlink="CareerSkills2">
      <xdr:nvSpPr>
        <xdr:cNvPr id="18" name="Ova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6877328" y="2482484"/>
          <a:ext cx="1118743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0A5E2E3-507A-41F6-B514-03B192026441}" type="TxLink">
            <a:rPr lang="en-US" sz="1000">
              <a:latin typeface="+mn-lt"/>
              <a:cs typeface="Arial" panose="020B0604020202020204" pitchFamily="34" charset="0"/>
            </a:rPr>
            <a:pPr algn="ctr"/>
            <a:t>CBE 391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366393</xdr:colOff>
      <xdr:row>7</xdr:row>
      <xdr:rowOff>134934</xdr:rowOff>
    </xdr:from>
    <xdr:to>
      <xdr:col>12</xdr:col>
      <xdr:colOff>25197</xdr:colOff>
      <xdr:row>8</xdr:row>
      <xdr:rowOff>282762</xdr:rowOff>
    </xdr:to>
    <xdr:sp macro="" textlink="HeatAndMass">
      <xdr:nvSpPr>
        <xdr:cNvPr id="19" name="Oval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8335643" y="1849434"/>
          <a:ext cx="1119304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60ED45E-7842-4C38-B648-9CF3FF8F2240}" type="TxLink">
            <a:rPr lang="en-US" sz="1000">
              <a:latin typeface="+mn-lt"/>
              <a:cs typeface="Arial" panose="020B0604020202020204" pitchFamily="34" charset="0"/>
            </a:rPr>
            <a:pPr algn="ctr"/>
            <a:t>CBE 376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654328</xdr:colOff>
      <xdr:row>4</xdr:row>
      <xdr:rowOff>234191</xdr:rowOff>
    </xdr:from>
    <xdr:to>
      <xdr:col>10</xdr:col>
      <xdr:colOff>26821</xdr:colOff>
      <xdr:row>6</xdr:row>
      <xdr:rowOff>1019</xdr:rowOff>
    </xdr:to>
    <xdr:sp macro="" textlink="ReactionEngineering">
      <xdr:nvSpPr>
        <xdr:cNvPr id="20" name="Oval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6877328" y="1226379"/>
          <a:ext cx="1118743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D8AA4185-742C-4C7F-BA33-14E5122A1443}" type="TxLink">
            <a:rPr lang="en-US" sz="1000">
              <a:latin typeface="+mn-lt"/>
              <a:cs typeface="Arial" panose="020B0604020202020204" pitchFamily="34" charset="0"/>
            </a:rPr>
            <a:pPr algn="ctr"/>
            <a:t>CBE 386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486271</xdr:colOff>
      <xdr:row>7</xdr:row>
      <xdr:rowOff>134934</xdr:rowOff>
    </xdr:from>
    <xdr:to>
      <xdr:col>14</xdr:col>
      <xdr:colOff>21809</xdr:colOff>
      <xdr:row>8</xdr:row>
      <xdr:rowOff>282762</xdr:rowOff>
    </xdr:to>
    <xdr:sp macro="" textlink="Separations">
      <xdr:nvSpPr>
        <xdr:cNvPr id="21" name="Oval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9916021" y="1849434"/>
          <a:ext cx="112303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9AFA41E-7A19-4908-A33D-2E79B60BE306}" type="TxLink">
            <a:rPr lang="en-US" sz="1000">
              <a:latin typeface="+mn-lt"/>
            </a:rPr>
            <a:pPr algn="ctr"/>
            <a:t>CBE 476</a:t>
          </a:fld>
          <a:endParaRPr lang="en-US" sz="1000">
            <a:latin typeface="+mn-lt"/>
          </a:endParaRPr>
        </a:p>
      </xdr:txBody>
    </xdr:sp>
    <xdr:clientData/>
  </xdr:twoCellAnchor>
  <xdr:twoCellAnchor>
    <xdr:from>
      <xdr:col>12</xdr:col>
      <xdr:colOff>486271</xdr:colOff>
      <xdr:row>13</xdr:row>
      <xdr:rowOff>140928</xdr:rowOff>
    </xdr:from>
    <xdr:to>
      <xdr:col>14</xdr:col>
      <xdr:colOff>21809</xdr:colOff>
      <xdr:row>15</xdr:row>
      <xdr:rowOff>3006</xdr:rowOff>
    </xdr:to>
    <xdr:sp macro="" textlink="UOLab">
      <xdr:nvSpPr>
        <xdr:cNvPr id="22" name="Oval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9916021" y="3109553"/>
          <a:ext cx="112303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21650CC-64C4-4255-8958-8F62B20068E2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CBE 479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844828</xdr:colOff>
      <xdr:row>19</xdr:row>
      <xdr:rowOff>136900</xdr:rowOff>
    </xdr:from>
    <xdr:to>
      <xdr:col>9</xdr:col>
      <xdr:colOff>217320</xdr:colOff>
      <xdr:row>20</xdr:row>
      <xdr:rowOff>284728</xdr:rowOff>
    </xdr:to>
    <xdr:sp macro="" textlink="Materials">
      <xdr:nvSpPr>
        <xdr:cNvPr id="23" name="Oval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5988328" y="4359650"/>
          <a:ext cx="1118742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287AF91-C9A0-4CF8-B0BA-9460972D26FF}" type="TxLink">
            <a:rPr lang="en-US" sz="1000">
              <a:latin typeface="+mn-lt"/>
              <a:cs typeface="Arial" panose="020B0604020202020204" pitchFamily="34" charset="0"/>
            </a:rPr>
            <a:pPr algn="ctr"/>
            <a:t>CBE 378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486271</xdr:colOff>
      <xdr:row>16</xdr:row>
      <xdr:rowOff>138182</xdr:rowOff>
    </xdr:from>
    <xdr:to>
      <xdr:col>14</xdr:col>
      <xdr:colOff>21809</xdr:colOff>
      <xdr:row>18</xdr:row>
      <xdr:rowOff>260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9916021" y="3733870"/>
          <a:ext cx="112303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00">
              <a:latin typeface="+mn-lt"/>
              <a:cs typeface="Arial" panose="020B0604020202020204" pitchFamily="34" charset="0"/>
            </a:rPr>
            <a:t>EMSB</a:t>
          </a:r>
        </a:p>
      </xdr:txBody>
    </xdr:sp>
    <xdr:clientData/>
  </xdr:twoCellAnchor>
  <xdr:twoCellAnchor>
    <xdr:from>
      <xdr:col>14</xdr:col>
      <xdr:colOff>366178</xdr:colOff>
      <xdr:row>13</xdr:row>
      <xdr:rowOff>140928</xdr:rowOff>
    </xdr:from>
    <xdr:to>
      <xdr:col>16</xdr:col>
      <xdr:colOff>24982</xdr:colOff>
      <xdr:row>15</xdr:row>
      <xdr:rowOff>3006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11383428" y="3109553"/>
          <a:ext cx="1119304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00">
              <a:latin typeface="+mn-lt"/>
              <a:cs typeface="Arial" panose="020B0604020202020204" pitchFamily="34" charset="0"/>
            </a:rPr>
            <a:t>Eng Elec</a:t>
          </a:r>
        </a:p>
      </xdr:txBody>
    </xdr:sp>
    <xdr:clientData/>
  </xdr:twoCellAnchor>
  <xdr:twoCellAnchor>
    <xdr:from>
      <xdr:col>14</xdr:col>
      <xdr:colOff>366178</xdr:colOff>
      <xdr:row>10</xdr:row>
      <xdr:rowOff>140921</xdr:rowOff>
    </xdr:from>
    <xdr:to>
      <xdr:col>16</xdr:col>
      <xdr:colOff>24982</xdr:colOff>
      <xdr:row>12</xdr:row>
      <xdr:rowOff>2999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11383428" y="2482484"/>
          <a:ext cx="1119304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00">
              <a:latin typeface="+mn-lt"/>
              <a:cs typeface="Arial" panose="020B0604020202020204" pitchFamily="34" charset="0"/>
            </a:rPr>
            <a:t>Eng Elec</a:t>
          </a:r>
        </a:p>
      </xdr:txBody>
    </xdr:sp>
    <xdr:clientData/>
  </xdr:twoCellAnchor>
  <xdr:twoCellAnchor>
    <xdr:from>
      <xdr:col>1</xdr:col>
      <xdr:colOff>6991</xdr:colOff>
      <xdr:row>14</xdr:row>
      <xdr:rowOff>8390</xdr:rowOff>
    </xdr:from>
    <xdr:to>
      <xdr:col>2</xdr:col>
      <xdr:colOff>1074</xdr:colOff>
      <xdr:row>15</xdr:row>
      <xdr:rowOff>3006</xdr:rowOff>
    </xdr:to>
    <xdr:sp macro="" textlink="Chem1">
      <xdr:nvSpPr>
        <xdr:cNvPr id="27" name="Rectangle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292741" y="3170690"/>
          <a:ext cx="1070408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D791457-6E6A-4F8C-9DAA-D480D68B9102}" type="TxLink">
            <a:rPr lang="en-US" sz="1000">
              <a:latin typeface="+mn-lt"/>
              <a:cs typeface="Arial" panose="020B0604020202020204" pitchFamily="34" charset="0"/>
            </a:rPr>
            <a:pPr algn="ctr"/>
            <a:t>Chem 111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5703</xdr:colOff>
      <xdr:row>14</xdr:row>
      <xdr:rowOff>8390</xdr:rowOff>
    </xdr:from>
    <xdr:to>
      <xdr:col>3</xdr:col>
      <xdr:colOff>1075551</xdr:colOff>
      <xdr:row>15</xdr:row>
      <xdr:rowOff>3006</xdr:rowOff>
    </xdr:to>
    <xdr:sp macro="" textlink="Chem2">
      <xdr:nvSpPr>
        <xdr:cNvPr id="28" name="Rectangle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1751953" y="3167515"/>
          <a:ext cx="1069848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5474128-0045-4C8B-8CFD-FA930611B4B0}" type="TxLink">
            <a:rPr lang="en-US" sz="1000">
              <a:latin typeface="+mn-lt"/>
              <a:cs typeface="Arial" panose="020B0604020202020204" pitchFamily="34" charset="0"/>
            </a:rPr>
            <a:pPr algn="ctr"/>
            <a:t>Chem 112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11968</xdr:colOff>
      <xdr:row>14</xdr:row>
      <xdr:rowOff>8390</xdr:rowOff>
    </xdr:from>
    <xdr:to>
      <xdr:col>6</xdr:col>
      <xdr:colOff>1883</xdr:colOff>
      <xdr:row>15</xdr:row>
      <xdr:rowOff>3006</xdr:rowOff>
    </xdr:to>
    <xdr:sp macro="" textlink="OChem1">
      <xdr:nvSpPr>
        <xdr:cNvPr id="29" name="Rectangle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3504468" y="3167515"/>
          <a:ext cx="1069415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426BB9D5-2F27-4E65-988F-F8D851C5E86B}" type="TxLink">
            <a:rPr lang="en-US" sz="1000">
              <a:latin typeface="+mn-lt"/>
              <a:cs typeface="Arial" panose="020B0604020202020204" pitchFamily="34" charset="0"/>
            </a:rPr>
            <a:pPr algn="ctr"/>
            <a:t>Chem 357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10477</xdr:colOff>
      <xdr:row>14</xdr:row>
      <xdr:rowOff>12531</xdr:rowOff>
    </xdr:from>
    <xdr:to>
      <xdr:col>8</xdr:col>
      <xdr:colOff>952</xdr:colOff>
      <xdr:row>15</xdr:row>
      <xdr:rowOff>3006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5153977" y="3171656"/>
          <a:ext cx="1069975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00">
              <a:latin typeface="+mn-lt"/>
              <a:cs typeface="Arial" panose="020B0604020202020204" pitchFamily="34" charset="0"/>
            </a:rPr>
            <a:t>Adv Chem Lab</a:t>
          </a:r>
        </a:p>
      </xdr:txBody>
    </xdr:sp>
    <xdr:clientData/>
  </xdr:twoCellAnchor>
  <xdr:twoCellAnchor>
    <xdr:from>
      <xdr:col>7</xdr:col>
      <xdr:colOff>8953</xdr:colOff>
      <xdr:row>17</xdr:row>
      <xdr:rowOff>9785</xdr:rowOff>
    </xdr:from>
    <xdr:to>
      <xdr:col>8</xdr:col>
      <xdr:colOff>2476</xdr:colOff>
      <xdr:row>18</xdr:row>
      <xdr:rowOff>260</xdr:rowOff>
    </xdr:to>
    <xdr:sp macro="" textlink="EngineeringMath2">
      <xdr:nvSpPr>
        <xdr:cNvPr id="31" name="Rectangle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>
        <a:xfrm>
          <a:off x="5152453" y="3795973"/>
          <a:ext cx="1073023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B128F7E8-0592-4688-81F1-E7D86C50FDD4}" type="TxLink">
            <a:rPr lang="en-US" sz="1000">
              <a:latin typeface="+mn-lt"/>
              <a:cs typeface="Arial" panose="020B0604020202020204" pitchFamily="34" charset="0"/>
            </a:rPr>
            <a:pPr algn="ctr"/>
            <a:t>Math 303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11688</xdr:colOff>
      <xdr:row>17</xdr:row>
      <xdr:rowOff>9785</xdr:rowOff>
    </xdr:from>
    <xdr:to>
      <xdr:col>6</xdr:col>
      <xdr:colOff>2163</xdr:colOff>
      <xdr:row>18</xdr:row>
      <xdr:rowOff>260</xdr:rowOff>
    </xdr:to>
    <xdr:sp macro="" textlink="EngineeringMath1">
      <xdr:nvSpPr>
        <xdr:cNvPr id="32" name="Rectangle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>
        <a:xfrm>
          <a:off x="3504188" y="3795973"/>
          <a:ext cx="1069975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09D01F2-93D8-493D-A114-E02B8E7CC690}" type="TxLink">
            <a:rPr lang="en-US" sz="1000">
              <a:latin typeface="+mn-lt"/>
              <a:cs typeface="Arial" panose="020B0604020202020204" pitchFamily="34" charset="0"/>
            </a:rPr>
            <a:pPr algn="ctr"/>
            <a:t>Math 302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7227</xdr:colOff>
      <xdr:row>17</xdr:row>
      <xdr:rowOff>9785</xdr:rowOff>
    </xdr:from>
    <xdr:to>
      <xdr:col>3</xdr:col>
      <xdr:colOff>1074027</xdr:colOff>
      <xdr:row>18</xdr:row>
      <xdr:rowOff>260</xdr:rowOff>
    </xdr:to>
    <xdr:sp macro="" textlink="Calculus2">
      <xdr:nvSpPr>
        <xdr:cNvPr id="33" name="Rectangle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>
        <a:xfrm>
          <a:off x="1753477" y="3795973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2CCC9FC-2C83-47AE-91B3-F22977F233D7}" type="TxLink">
            <a:rPr lang="en-US" sz="1000">
              <a:latin typeface="+mn-lt"/>
              <a:cs typeface="Arial" panose="020B0604020202020204" pitchFamily="34" charset="0"/>
            </a:rPr>
            <a:pPr algn="ctr"/>
            <a:t>Math 113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6991</xdr:colOff>
      <xdr:row>17</xdr:row>
      <xdr:rowOff>9785</xdr:rowOff>
    </xdr:from>
    <xdr:to>
      <xdr:col>2</xdr:col>
      <xdr:colOff>1074</xdr:colOff>
      <xdr:row>18</xdr:row>
      <xdr:rowOff>260</xdr:rowOff>
    </xdr:to>
    <xdr:sp macro="" textlink="Calculus1">
      <xdr:nvSpPr>
        <xdr:cNvPr id="34" name="Rectangle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>
        <a:xfrm>
          <a:off x="292741" y="3800735"/>
          <a:ext cx="107040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8C0306E-554A-49D4-B412-303E8EE6AE37}" type="TxLink">
            <a:rPr lang="en-US" sz="1000">
              <a:latin typeface="+mn-lt"/>
              <a:cs typeface="Arial" panose="020B0604020202020204" pitchFamily="34" charset="0"/>
            </a:rPr>
            <a:pPr algn="ctr"/>
            <a:t>Math 112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11688</xdr:colOff>
      <xdr:row>20</xdr:row>
      <xdr:rowOff>8503</xdr:rowOff>
    </xdr:from>
    <xdr:to>
      <xdr:col>6</xdr:col>
      <xdr:colOff>2163</xdr:colOff>
      <xdr:row>20</xdr:row>
      <xdr:rowOff>284728</xdr:rowOff>
    </xdr:to>
    <xdr:sp macro="" textlink="Stats">
      <xdr:nvSpPr>
        <xdr:cNvPr id="35" name="Rectangle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3504188" y="4421753"/>
          <a:ext cx="1069975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5D258ED-CC9B-49E4-90A3-09EEF9ABF925}" type="TxLink">
            <a:rPr lang="en-US" sz="1000">
              <a:latin typeface="+mn-lt"/>
              <a:cs typeface="Arial" panose="020B0604020202020204" pitchFamily="34" charset="0"/>
            </a:rPr>
            <a:pPr algn="ctr"/>
            <a:t>Stat 121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5703</xdr:colOff>
      <xdr:row>20</xdr:row>
      <xdr:rowOff>8503</xdr:rowOff>
    </xdr:from>
    <xdr:to>
      <xdr:col>3</xdr:col>
      <xdr:colOff>1075551</xdr:colOff>
      <xdr:row>20</xdr:row>
      <xdr:rowOff>284728</xdr:rowOff>
    </xdr:to>
    <xdr:sp macro="" textlink="Physics1">
      <xdr:nvSpPr>
        <xdr:cNvPr id="36" name="Rectangle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>
        <a:xfrm>
          <a:off x="1751953" y="4421753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40FEB82-3700-4C20-97C9-5EBAC00624C3}" type="TxLink">
            <a:rPr lang="en-US" sz="1000">
              <a:latin typeface="+mn-lt"/>
              <a:cs typeface="Arial" panose="020B0604020202020204" pitchFamily="34" charset="0"/>
            </a:rPr>
            <a:pPr algn="ctr"/>
            <a:t>Phscs 121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12837</xdr:colOff>
      <xdr:row>14</xdr:row>
      <xdr:rowOff>12531</xdr:rowOff>
    </xdr:from>
    <xdr:to>
      <xdr:col>10</xdr:col>
      <xdr:colOff>1562</xdr:colOff>
      <xdr:row>15</xdr:row>
      <xdr:rowOff>3006</xdr:rowOff>
    </xdr:to>
    <xdr:sp macro="" textlink="PChem">
      <xdr:nvSpPr>
        <xdr:cNvPr id="37" name="Rectangle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/>
      </xdr:nvSpPr>
      <xdr:spPr>
        <a:xfrm>
          <a:off x="6902587" y="3171656"/>
          <a:ext cx="1068225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85FC4D4-B74F-4E14-8646-BDA20E59F97D}" type="TxLink">
            <a:rPr lang="en-US" sz="1000">
              <a:latin typeface="+mn-lt"/>
              <a:cs typeface="Arial" panose="020B0604020202020204" pitchFamily="34" charset="0"/>
            </a:rPr>
            <a:pPr algn="ctr"/>
            <a:t>Chem 467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9777</xdr:colOff>
      <xdr:row>17</xdr:row>
      <xdr:rowOff>9785</xdr:rowOff>
    </xdr:from>
    <xdr:to>
      <xdr:col>12</xdr:col>
      <xdr:colOff>813</xdr:colOff>
      <xdr:row>18</xdr:row>
      <xdr:rowOff>260</xdr:rowOff>
    </xdr:to>
    <xdr:sp macro="" textlink="AdvWriting">
      <xdr:nvSpPr>
        <xdr:cNvPr id="39" name="Rectangle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8360027" y="3795973"/>
          <a:ext cx="1070536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25FFB6F-7BE3-4CA9-9629-79BD23244C88}" type="TxLink">
            <a:rPr lang="en-US" sz="1000">
              <a:latin typeface="+mn-lt"/>
              <a:cs typeface="Arial" panose="020B0604020202020204" pitchFamily="34" charset="0"/>
            </a:rPr>
            <a:pPr algn="ctr"/>
            <a:t>Wrtg 316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164725</xdr:colOff>
      <xdr:row>28</xdr:row>
      <xdr:rowOff>3400</xdr:rowOff>
    </xdr:from>
    <xdr:to>
      <xdr:col>2</xdr:col>
      <xdr:colOff>129090</xdr:colOff>
      <xdr:row>28</xdr:row>
      <xdr:rowOff>277720</xdr:rowOff>
    </xdr:to>
    <xdr:sp macro="" textlink="Writing">
      <xdr:nvSpPr>
        <xdr:cNvPr id="40" name="Flowchart: Data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/>
      </xdr:nvSpPr>
      <xdr:spPr>
        <a:xfrm>
          <a:off x="164725" y="5870800"/>
          <a:ext cx="1326440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49C64EA-F4DE-42E2-8E23-57F37871131B}" type="TxLink">
            <a:rPr lang="en-US" sz="1000">
              <a:latin typeface="+mn-lt"/>
              <a:cs typeface="Arial" panose="020B0604020202020204" pitchFamily="34" charset="0"/>
            </a:rPr>
            <a:pPr algn="ctr"/>
            <a:t>Wrtg 150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783850</xdr:colOff>
      <xdr:row>28</xdr:row>
      <xdr:rowOff>11345</xdr:rowOff>
    </xdr:from>
    <xdr:to>
      <xdr:col>9</xdr:col>
      <xdr:colOff>367215</xdr:colOff>
      <xdr:row>28</xdr:row>
      <xdr:rowOff>285665</xdr:rowOff>
    </xdr:to>
    <xdr:sp macro="" textlink="EternalFamily">
      <xdr:nvSpPr>
        <xdr:cNvPr id="41" name="Flowchart: Data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/>
      </xdr:nvSpPr>
      <xdr:spPr>
        <a:xfrm>
          <a:off x="5917825" y="6069245"/>
          <a:ext cx="1326440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71D83908-7D83-4BCE-94DF-D37C89AB035B}" type="TxLink">
            <a:rPr lang="en-US" sz="1000">
              <a:latin typeface="+mn-lt"/>
              <a:cs typeface="Arial" panose="020B0604020202020204" pitchFamily="34" charset="0"/>
            </a:rPr>
            <a:pPr algn="ctr"/>
            <a:t>Eter Fam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259135</xdr:colOff>
      <xdr:row>25</xdr:row>
      <xdr:rowOff>11345</xdr:rowOff>
    </xdr:from>
    <xdr:to>
      <xdr:col>4</xdr:col>
      <xdr:colOff>128251</xdr:colOff>
      <xdr:row>25</xdr:row>
      <xdr:rowOff>285665</xdr:rowOff>
    </xdr:to>
    <xdr:sp macro="" textlink="Econ">
      <xdr:nvSpPr>
        <xdr:cNvPr id="42" name="Flowchart: Data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/>
      </xdr:nvSpPr>
      <xdr:spPr>
        <a:xfrm>
          <a:off x="1624385" y="5242158"/>
          <a:ext cx="1329616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C2015EA-8031-40F4-99DE-5AF4F2EE7902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Econ 110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746038</xdr:colOff>
      <xdr:row>31</xdr:row>
      <xdr:rowOff>13793</xdr:rowOff>
    </xdr:from>
    <xdr:to>
      <xdr:col>5</xdr:col>
      <xdr:colOff>329404</xdr:colOff>
      <xdr:row>32</xdr:row>
      <xdr:rowOff>2363</xdr:rowOff>
    </xdr:to>
    <xdr:sp macro="" textlink="AmerHer">
      <xdr:nvSpPr>
        <xdr:cNvPr id="43" name="Flowchart: Data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/>
      </xdr:nvSpPr>
      <xdr:spPr>
        <a:xfrm>
          <a:off x="2492288" y="6498731"/>
          <a:ext cx="1329616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271B1A4-103D-47EF-8577-E6718F66DD45}" type="TxLink">
            <a:rPr lang="en-US" sz="1000">
              <a:latin typeface="+mn-lt"/>
              <a:cs typeface="Arial" panose="020B0604020202020204" pitchFamily="34" charset="0"/>
            </a:rPr>
            <a:pPr algn="ctr"/>
            <a:t>A Htg 100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746318</xdr:colOff>
      <xdr:row>28</xdr:row>
      <xdr:rowOff>3400</xdr:rowOff>
    </xdr:from>
    <xdr:to>
      <xdr:col>5</xdr:col>
      <xdr:colOff>329124</xdr:colOff>
      <xdr:row>28</xdr:row>
      <xdr:rowOff>277720</xdr:rowOff>
    </xdr:to>
    <xdr:sp macro="" textlink="TeachingsDoctrinesBofM">
      <xdr:nvSpPr>
        <xdr:cNvPr id="44" name="Flowchart: Data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>
        <a:xfrm>
          <a:off x="2492568" y="5861275"/>
          <a:ext cx="1329056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11F8101-B8EA-4EA6-999D-C0A164216C3B}" type="TxLink">
            <a:rPr lang="en-US" sz="1000">
              <a:latin typeface="+mn-lt"/>
              <a:cs typeface="Arial" panose="020B0604020202020204" pitchFamily="34" charset="0"/>
            </a:rPr>
            <a:pPr algn="ctr"/>
            <a:t>B of M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452157</xdr:colOff>
      <xdr:row>25</xdr:row>
      <xdr:rowOff>11345</xdr:rowOff>
    </xdr:from>
    <xdr:to>
      <xdr:col>8</xdr:col>
      <xdr:colOff>130772</xdr:colOff>
      <xdr:row>25</xdr:row>
      <xdr:rowOff>285665</xdr:rowOff>
    </xdr:to>
    <xdr:sp macro="" textlink="JesusChristEverlastingGospel">
      <xdr:nvSpPr>
        <xdr:cNvPr id="45" name="Flowchart: Data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/>
      </xdr:nvSpPr>
      <xdr:spPr>
        <a:xfrm>
          <a:off x="5024157" y="5242158"/>
          <a:ext cx="1329615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36E56375-9160-4C06-9B13-148BDAC6A7C3}" type="TxLink">
            <a:rPr lang="en-US" sz="1000">
              <a:latin typeface="+mn-lt"/>
              <a:cs typeface="Arial" panose="020B0604020202020204" pitchFamily="34" charset="0"/>
            </a:rPr>
            <a:pPr algn="ctr"/>
            <a:t>ChristGosp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746038</xdr:colOff>
      <xdr:row>34</xdr:row>
      <xdr:rowOff>11341</xdr:rowOff>
    </xdr:from>
    <xdr:to>
      <xdr:col>5</xdr:col>
      <xdr:colOff>329404</xdr:colOff>
      <xdr:row>34</xdr:row>
      <xdr:rowOff>281693</xdr:rowOff>
    </xdr:to>
    <xdr:sp macro="" textlink="Biology">
      <xdr:nvSpPr>
        <xdr:cNvPr id="46" name="Flowchart: Data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>
        <a:xfrm>
          <a:off x="2492288" y="7083654"/>
          <a:ext cx="1329616" cy="270352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34C4CB1-949A-45D7-84C3-4DE177BA1707}" type="TxLink">
            <a:rPr lang="en-US" sz="1000">
              <a:latin typeface="+mn-lt"/>
              <a:cs typeface="Arial" panose="020B0604020202020204" pitchFamily="34" charset="0"/>
            </a:rPr>
            <a:pPr algn="ctr"/>
            <a:t>Biology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261237</xdr:colOff>
      <xdr:row>25</xdr:row>
      <xdr:rowOff>11345</xdr:rowOff>
    </xdr:from>
    <xdr:to>
      <xdr:col>12</xdr:col>
      <xdr:colOff>130353</xdr:colOff>
      <xdr:row>25</xdr:row>
      <xdr:rowOff>285665</xdr:rowOff>
    </xdr:to>
    <xdr:sp macro="" textlink="RelElec1">
      <xdr:nvSpPr>
        <xdr:cNvPr id="47" name="Flowchart: Data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/>
      </xdr:nvSpPr>
      <xdr:spPr>
        <a:xfrm>
          <a:off x="8230487" y="5242158"/>
          <a:ext cx="1329616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9AECBE9-E782-47BA-8F75-6A5C68CA2E8E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Rel Elec 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530318</xdr:colOff>
      <xdr:row>25</xdr:row>
      <xdr:rowOff>12925</xdr:rowOff>
    </xdr:from>
    <xdr:to>
      <xdr:col>10</xdr:col>
      <xdr:colOff>113684</xdr:colOff>
      <xdr:row>26</xdr:row>
      <xdr:rowOff>1495</xdr:rowOff>
    </xdr:to>
    <xdr:sp macro="" textlink="Lett">
      <xdr:nvSpPr>
        <xdr:cNvPr id="48" name="Flowchart: Data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>
        <a:xfrm>
          <a:off x="6740618" y="5442175"/>
          <a:ext cx="1326441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A9EB5DB2-99E9-4BC4-A9FF-DE54A5C431FA}" type="TxLink">
            <a:rPr lang="en-US" sz="1000">
              <a:latin typeface="+mn-lt"/>
              <a:cs typeface="Arial" panose="020B0604020202020204" pitchFamily="34" charset="0"/>
            </a:rPr>
            <a:pPr algn="ctr"/>
            <a:t>Lett/GCA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744703</xdr:colOff>
      <xdr:row>31</xdr:row>
      <xdr:rowOff>13793</xdr:rowOff>
    </xdr:from>
    <xdr:to>
      <xdr:col>9</xdr:col>
      <xdr:colOff>329818</xdr:colOff>
      <xdr:row>32</xdr:row>
      <xdr:rowOff>2363</xdr:rowOff>
    </xdr:to>
    <xdr:sp macro="" textlink="RelElec2">
      <xdr:nvSpPr>
        <xdr:cNvPr id="49" name="Flowchart: Data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5888203" y="6498731"/>
          <a:ext cx="1331365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724AC38-F577-466B-9F35-438F3E6484F7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Rel Elec 2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381563</xdr:colOff>
      <xdr:row>25</xdr:row>
      <xdr:rowOff>11345</xdr:rowOff>
    </xdr:from>
    <xdr:to>
      <xdr:col>14</xdr:col>
      <xdr:colOff>127413</xdr:colOff>
      <xdr:row>25</xdr:row>
      <xdr:rowOff>285665</xdr:rowOff>
    </xdr:to>
    <xdr:sp macro="" textlink="Civilization2Art">
      <xdr:nvSpPr>
        <xdr:cNvPr id="50" name="Flowchart: Data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/>
      </xdr:nvSpPr>
      <xdr:spPr>
        <a:xfrm>
          <a:off x="9811313" y="5242158"/>
          <a:ext cx="1333350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D676661A-BAD1-41FB-95B1-BD9F58339D7C}" type="TxLink">
            <a:rPr lang="en-US" sz="1000">
              <a:latin typeface="+mn-lt"/>
              <a:cs typeface="Arial" panose="020B0604020202020204" pitchFamily="34" charset="0"/>
            </a:rPr>
            <a:pPr algn="ctr"/>
            <a:t>Civ 2/Art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76200</xdr:colOff>
      <xdr:row>40</xdr:row>
      <xdr:rowOff>38100</xdr:rowOff>
    </xdr:from>
    <xdr:to>
      <xdr:col>0</xdr:col>
      <xdr:colOff>200025</xdr:colOff>
      <xdr:row>40</xdr:row>
      <xdr:rowOff>161925</xdr:rowOff>
    </xdr:to>
    <xdr:sp macro="" textlink="">
      <xdr:nvSpPr>
        <xdr:cNvPr id="51" name="Oval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/>
      </xdr:nvSpPr>
      <xdr:spPr>
        <a:xfrm>
          <a:off x="76200" y="7667625"/>
          <a:ext cx="123825" cy="123825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0</xdr:col>
      <xdr:colOff>76200</xdr:colOff>
      <xdr:row>41</xdr:row>
      <xdr:rowOff>38100</xdr:rowOff>
    </xdr:from>
    <xdr:to>
      <xdr:col>0</xdr:col>
      <xdr:colOff>200025</xdr:colOff>
      <xdr:row>41</xdr:row>
      <xdr:rowOff>161925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/>
      </xdr:nvSpPr>
      <xdr:spPr>
        <a:xfrm>
          <a:off x="76200" y="7858125"/>
          <a:ext cx="123825" cy="123825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228601</xdr:colOff>
      <xdr:row>40</xdr:row>
      <xdr:rowOff>19051</xdr:rowOff>
    </xdr:from>
    <xdr:to>
      <xdr:col>7</xdr:col>
      <xdr:colOff>800101</xdr:colOff>
      <xdr:row>40</xdr:row>
      <xdr:rowOff>190198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>
        <a:xfrm>
          <a:off x="5076826" y="7648576"/>
          <a:ext cx="571500" cy="171147"/>
        </a:xfrm>
        <a:prstGeom prst="ellipse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242889</xdr:colOff>
      <xdr:row>41</xdr:row>
      <xdr:rowOff>27044</xdr:rowOff>
    </xdr:from>
    <xdr:to>
      <xdr:col>7</xdr:col>
      <xdr:colOff>785814</xdr:colOff>
      <xdr:row>41</xdr:row>
      <xdr:rowOff>171449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>
        <a:xfrm rot="10800000" flipV="1">
          <a:off x="5091114" y="7847069"/>
          <a:ext cx="542925" cy="144405"/>
        </a:xfrm>
        <a:prstGeom prst="rect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190501</xdr:colOff>
      <xdr:row>42</xdr:row>
      <xdr:rowOff>28575</xdr:rowOff>
    </xdr:from>
    <xdr:to>
      <xdr:col>7</xdr:col>
      <xdr:colOff>838201</xdr:colOff>
      <xdr:row>42</xdr:row>
      <xdr:rowOff>175320</xdr:rowOff>
    </xdr:to>
    <xdr:sp macro="" textlink="">
      <xdr:nvSpPr>
        <xdr:cNvPr id="55" name="Flowchart: Data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/>
      </xdr:nvSpPr>
      <xdr:spPr>
        <a:xfrm>
          <a:off x="5038726" y="8039100"/>
          <a:ext cx="647700" cy="146745"/>
        </a:xfrm>
        <a:prstGeom prst="flowChartInputOutput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6</xdr:col>
      <xdr:colOff>26547</xdr:colOff>
      <xdr:row>8</xdr:row>
      <xdr:rowOff>113598</xdr:rowOff>
    </xdr:from>
    <xdr:to>
      <xdr:col>6</xdr:col>
      <xdr:colOff>557313</xdr:colOff>
      <xdr:row>8</xdr:row>
      <xdr:rowOff>113598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>
          <a:stCxn id="9" idx="6"/>
          <a:endCxn id="17" idx="2"/>
        </xdr:cNvCxnSpPr>
      </xdr:nvCxnSpPr>
      <xdr:spPr>
        <a:xfrm>
          <a:off x="4598547" y="2018598"/>
          <a:ext cx="530766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1074</xdr:colOff>
      <xdr:row>14</xdr:row>
      <xdr:rowOff>148573</xdr:rowOff>
    </xdr:from>
    <xdr:to>
      <xdr:col>3</xdr:col>
      <xdr:colOff>5703</xdr:colOff>
      <xdr:row>14</xdr:row>
      <xdr:rowOff>148573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CxnSpPr>
          <a:stCxn id="27" idx="3"/>
          <a:endCxn id="28" idx="1"/>
        </xdr:cNvCxnSpPr>
      </xdr:nvCxnSpPr>
      <xdr:spPr>
        <a:xfrm>
          <a:off x="1363149" y="3310873"/>
          <a:ext cx="385629" cy="0"/>
        </a:xfrm>
        <a:prstGeom prst="line">
          <a:avLst/>
        </a:prstGeom>
        <a:ln w="254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1075551</xdr:colOff>
      <xdr:row>8</xdr:row>
      <xdr:rowOff>113598</xdr:rowOff>
    </xdr:from>
    <xdr:to>
      <xdr:col>4</xdr:col>
      <xdr:colOff>654054</xdr:colOff>
      <xdr:row>14</xdr:row>
      <xdr:rowOff>148573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CxnSpPr>
          <a:stCxn id="28" idx="3"/>
          <a:endCxn id="9" idx="2"/>
        </xdr:cNvCxnSpPr>
      </xdr:nvCxnSpPr>
      <xdr:spPr>
        <a:xfrm flipV="1">
          <a:off x="2821801" y="2018598"/>
          <a:ext cx="658003" cy="128910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1883</xdr:colOff>
      <xdr:row>14</xdr:row>
      <xdr:rowOff>148573</xdr:rowOff>
    </xdr:from>
    <xdr:to>
      <xdr:col>7</xdr:col>
      <xdr:colOff>10477</xdr:colOff>
      <xdr:row>14</xdr:row>
      <xdr:rowOff>150644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CxnSpPr>
          <a:stCxn id="29" idx="3"/>
          <a:endCxn id="30" idx="1"/>
        </xdr:cNvCxnSpPr>
      </xdr:nvCxnSpPr>
      <xdr:spPr>
        <a:xfrm>
          <a:off x="4573883" y="3307698"/>
          <a:ext cx="580094" cy="2071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1074</xdr:colOff>
      <xdr:row>17</xdr:row>
      <xdr:rowOff>147898</xdr:rowOff>
    </xdr:from>
    <xdr:to>
      <xdr:col>3</xdr:col>
      <xdr:colOff>7227</xdr:colOff>
      <xdr:row>17</xdr:row>
      <xdr:rowOff>147898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CxnSpPr>
          <a:stCxn id="34" idx="3"/>
          <a:endCxn id="33" idx="1"/>
        </xdr:cNvCxnSpPr>
      </xdr:nvCxnSpPr>
      <xdr:spPr>
        <a:xfrm>
          <a:off x="1363149" y="3938848"/>
          <a:ext cx="387153" cy="0"/>
        </a:xfrm>
        <a:prstGeom prst="line">
          <a:avLst/>
        </a:prstGeom>
        <a:ln w="25400"/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1074027</xdr:colOff>
      <xdr:row>17</xdr:row>
      <xdr:rowOff>147898</xdr:rowOff>
    </xdr:from>
    <xdr:to>
      <xdr:col>5</xdr:col>
      <xdr:colOff>11688</xdr:colOff>
      <xdr:row>17</xdr:row>
      <xdr:rowOff>147898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CxnSpPr>
          <a:stCxn id="33" idx="3"/>
          <a:endCxn id="32" idx="1"/>
        </xdr:cNvCxnSpPr>
      </xdr:nvCxnSpPr>
      <xdr:spPr>
        <a:xfrm>
          <a:off x="2820277" y="3934086"/>
          <a:ext cx="683911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2163</xdr:colOff>
      <xdr:row>17</xdr:row>
      <xdr:rowOff>147898</xdr:rowOff>
    </xdr:from>
    <xdr:to>
      <xdr:col>7</xdr:col>
      <xdr:colOff>8953</xdr:colOff>
      <xdr:row>17</xdr:row>
      <xdr:rowOff>147898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CxnSpPr>
          <a:stCxn id="32" idx="3"/>
          <a:endCxn id="31" idx="1"/>
        </xdr:cNvCxnSpPr>
      </xdr:nvCxnSpPr>
      <xdr:spPr>
        <a:xfrm>
          <a:off x="4574163" y="3934086"/>
          <a:ext cx="578290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252133</xdr:colOff>
      <xdr:row>3</xdr:row>
      <xdr:rowOff>0</xdr:rowOff>
    </xdr:from>
    <xdr:to>
      <xdr:col>6</xdr:col>
      <xdr:colOff>252133</xdr:colOff>
      <xdr:row>22</xdr:row>
      <xdr:rowOff>168088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CxnSpPr/>
      </xdr:nvCxnSpPr>
      <xdr:spPr>
        <a:xfrm>
          <a:off x="4528858" y="752475"/>
          <a:ext cx="0" cy="4273363"/>
        </a:xfrm>
        <a:prstGeom prst="line">
          <a:avLst/>
        </a:prstGeom>
        <a:ln>
          <a:prstDash val="dash"/>
        </a:ln>
        <a:effectLst/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1562</xdr:colOff>
      <xdr:row>5</xdr:row>
      <xdr:rowOff>117605</xdr:rowOff>
    </xdr:from>
    <xdr:to>
      <xdr:col>10</xdr:col>
      <xdr:colOff>366393</xdr:colOff>
      <xdr:row>14</xdr:row>
      <xdr:rowOff>150644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CxnSpPr>
          <a:stCxn id="37" idx="3"/>
          <a:endCxn id="10" idx="2"/>
        </xdr:cNvCxnSpPr>
      </xdr:nvCxnSpPr>
      <xdr:spPr>
        <a:xfrm flipV="1">
          <a:off x="7970812" y="1395543"/>
          <a:ext cx="364831" cy="1914226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25197</xdr:colOff>
      <xdr:row>5</xdr:row>
      <xdr:rowOff>117605</xdr:rowOff>
    </xdr:from>
    <xdr:to>
      <xdr:col>12</xdr:col>
      <xdr:colOff>486271</xdr:colOff>
      <xdr:row>8</xdr:row>
      <xdr:rowOff>113598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CxnSpPr>
          <a:stCxn id="19" idx="6"/>
          <a:endCxn id="11" idx="2"/>
        </xdr:cNvCxnSpPr>
      </xdr:nvCxnSpPr>
      <xdr:spPr>
        <a:xfrm flipV="1">
          <a:off x="9454947" y="1395543"/>
          <a:ext cx="461074" cy="623055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25197</xdr:colOff>
      <xdr:row>5</xdr:row>
      <xdr:rowOff>117605</xdr:rowOff>
    </xdr:from>
    <xdr:to>
      <xdr:col>12</xdr:col>
      <xdr:colOff>486271</xdr:colOff>
      <xdr:row>8</xdr:row>
      <xdr:rowOff>113598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CxnSpPr>
          <a:stCxn id="10" idx="6"/>
          <a:endCxn id="21" idx="2"/>
        </xdr:cNvCxnSpPr>
      </xdr:nvCxnSpPr>
      <xdr:spPr>
        <a:xfrm>
          <a:off x="9454947" y="1395543"/>
          <a:ext cx="461074" cy="623055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25197</xdr:colOff>
      <xdr:row>8</xdr:row>
      <xdr:rowOff>113598</xdr:rowOff>
    </xdr:from>
    <xdr:to>
      <xdr:col>12</xdr:col>
      <xdr:colOff>486271</xdr:colOff>
      <xdr:row>8</xdr:row>
      <xdr:rowOff>113598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CxnSpPr>
          <a:stCxn id="19" idx="6"/>
          <a:endCxn id="21" idx="2"/>
        </xdr:cNvCxnSpPr>
      </xdr:nvCxnSpPr>
      <xdr:spPr>
        <a:xfrm>
          <a:off x="9454947" y="2018598"/>
          <a:ext cx="461074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25197</xdr:colOff>
      <xdr:row>8</xdr:row>
      <xdr:rowOff>113598</xdr:rowOff>
    </xdr:from>
    <xdr:to>
      <xdr:col>12</xdr:col>
      <xdr:colOff>486271</xdr:colOff>
      <xdr:row>14</xdr:row>
      <xdr:rowOff>119592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CxnSpPr>
          <a:stCxn id="19" idx="6"/>
          <a:endCxn id="22" idx="2"/>
        </xdr:cNvCxnSpPr>
      </xdr:nvCxnSpPr>
      <xdr:spPr>
        <a:xfrm>
          <a:off x="9454947" y="2018598"/>
          <a:ext cx="461074" cy="12601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813</xdr:colOff>
      <xdr:row>14</xdr:row>
      <xdr:rowOff>119592</xdr:rowOff>
    </xdr:from>
    <xdr:to>
      <xdr:col>12</xdr:col>
      <xdr:colOff>486271</xdr:colOff>
      <xdr:row>17</xdr:row>
      <xdr:rowOff>147898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CxnSpPr>
          <a:stCxn id="39" idx="3"/>
          <a:endCxn id="22" idx="2"/>
        </xdr:cNvCxnSpPr>
      </xdr:nvCxnSpPr>
      <xdr:spPr>
        <a:xfrm flipV="1">
          <a:off x="9430563" y="3278717"/>
          <a:ext cx="485458" cy="65536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21809</xdr:colOff>
      <xdr:row>5</xdr:row>
      <xdr:rowOff>117605</xdr:rowOff>
    </xdr:from>
    <xdr:to>
      <xdr:col>14</xdr:col>
      <xdr:colOff>366178</xdr:colOff>
      <xdr:row>8</xdr:row>
      <xdr:rowOff>113598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CxnSpPr>
          <a:stCxn id="21" idx="6"/>
          <a:endCxn id="12" idx="2"/>
        </xdr:cNvCxnSpPr>
      </xdr:nvCxnSpPr>
      <xdr:spPr>
        <a:xfrm flipV="1">
          <a:off x="11039059" y="1395543"/>
          <a:ext cx="344369" cy="623055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42</xdr:row>
      <xdr:rowOff>28575</xdr:rowOff>
    </xdr:from>
    <xdr:to>
      <xdr:col>0</xdr:col>
      <xdr:colOff>200025</xdr:colOff>
      <xdr:row>42</xdr:row>
      <xdr:rowOff>152400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>
        <a:xfrm>
          <a:off x="76200" y="8039100"/>
          <a:ext cx="123825" cy="123825"/>
        </a:xfrm>
        <a:prstGeom prst="ellipse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8</xdr:col>
      <xdr:colOff>2476</xdr:colOff>
      <xdr:row>5</xdr:row>
      <xdr:rowOff>117605</xdr:rowOff>
    </xdr:from>
    <xdr:to>
      <xdr:col>8</xdr:col>
      <xdr:colOff>654328</xdr:colOff>
      <xdr:row>17</xdr:row>
      <xdr:rowOff>147898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CxnSpPr>
          <a:stCxn id="31" idx="3"/>
          <a:endCxn id="20" idx="2"/>
        </xdr:cNvCxnSpPr>
      </xdr:nvCxnSpPr>
      <xdr:spPr>
        <a:xfrm flipV="1">
          <a:off x="6225476" y="1395543"/>
          <a:ext cx="651852" cy="2538543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6207</xdr:colOff>
      <xdr:row>16</xdr:row>
      <xdr:rowOff>102377</xdr:rowOff>
    </xdr:from>
    <xdr:to>
      <xdr:col>8</xdr:col>
      <xdr:colOff>11206</xdr:colOff>
      <xdr:row>16</xdr:row>
      <xdr:rowOff>102377</xdr:rowOff>
    </xdr:to>
    <xdr:sp macro="" textlink="">
      <xdr:nvSpPr>
        <xdr:cNvPr id="79" name="Line 9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>
          <a:spLocks noChangeShapeType="1"/>
        </xdr:cNvSpPr>
      </xdr:nvSpPr>
      <xdr:spPr bwMode="auto">
        <a:xfrm>
          <a:off x="4854432" y="3702827"/>
          <a:ext cx="1081324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6</xdr:col>
      <xdr:colOff>1883</xdr:colOff>
      <xdr:row>14</xdr:row>
      <xdr:rowOff>148573</xdr:rowOff>
    </xdr:from>
    <xdr:to>
      <xdr:col>7</xdr:col>
      <xdr:colOff>6207</xdr:colOff>
      <xdr:row>16</xdr:row>
      <xdr:rowOff>102377</xdr:rowOff>
    </xdr:to>
    <xdr:cxnSp macro="">
      <xdr:nvCxnSpPr>
        <xdr:cNvPr id="80" name="AutoShape 10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CxnSpPr>
          <a:cxnSpLocks noChangeShapeType="1"/>
          <a:stCxn id="79" idx="0"/>
          <a:endCxn id="29" idx="3"/>
        </xdr:cNvCxnSpPr>
      </xdr:nvCxnSpPr>
      <xdr:spPr bwMode="auto">
        <a:xfrm flipH="1" flipV="1">
          <a:off x="4573883" y="3307698"/>
          <a:ext cx="575824" cy="390367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11206</xdr:colOff>
      <xdr:row>14</xdr:row>
      <xdr:rowOff>150644</xdr:rowOff>
    </xdr:from>
    <xdr:to>
      <xdr:col>9</xdr:col>
      <xdr:colOff>12837</xdr:colOff>
      <xdr:row>16</xdr:row>
      <xdr:rowOff>102378</xdr:rowOff>
    </xdr:to>
    <xdr:cxnSp macro="">
      <xdr:nvCxnSpPr>
        <xdr:cNvPr id="81" name="AutoShape 11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CxnSpPr>
          <a:cxnSpLocks noChangeShapeType="1"/>
          <a:stCxn id="79" idx="1"/>
          <a:endCxn id="37" idx="1"/>
        </xdr:cNvCxnSpPr>
      </xdr:nvCxnSpPr>
      <xdr:spPr bwMode="auto">
        <a:xfrm flipV="1">
          <a:off x="6234206" y="3309769"/>
          <a:ext cx="668381" cy="388297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1074027</xdr:colOff>
      <xdr:row>5</xdr:row>
      <xdr:rowOff>117605</xdr:rowOff>
    </xdr:from>
    <xdr:to>
      <xdr:col>4</xdr:col>
      <xdr:colOff>654054</xdr:colOff>
      <xdr:row>17</xdr:row>
      <xdr:rowOff>147898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CxnSpPr>
          <a:stCxn id="33" idx="3"/>
          <a:endCxn id="8" idx="2"/>
        </xdr:cNvCxnSpPr>
      </xdr:nvCxnSpPr>
      <xdr:spPr>
        <a:xfrm flipV="1">
          <a:off x="2820277" y="1395543"/>
          <a:ext cx="659527" cy="2538543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317373</xdr:colOff>
      <xdr:row>43</xdr:row>
      <xdr:rowOff>113249</xdr:rowOff>
    </xdr:from>
    <xdr:to>
      <xdr:col>7</xdr:col>
      <xdr:colOff>709612</xdr:colOff>
      <xdr:row>43</xdr:row>
      <xdr:rowOff>113249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CxnSpPr/>
      </xdr:nvCxnSpPr>
      <xdr:spPr>
        <a:xfrm>
          <a:off x="5165598" y="8314274"/>
          <a:ext cx="39223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261470</xdr:colOff>
      <xdr:row>25</xdr:row>
      <xdr:rowOff>11345</xdr:rowOff>
    </xdr:from>
    <xdr:to>
      <xdr:col>16</xdr:col>
      <xdr:colOff>130586</xdr:colOff>
      <xdr:row>25</xdr:row>
      <xdr:rowOff>285665</xdr:rowOff>
    </xdr:to>
    <xdr:sp macro="" textlink="RelElec3">
      <xdr:nvSpPr>
        <xdr:cNvPr id="84" name="Flowchart: Data 83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/>
      </xdr:nvSpPr>
      <xdr:spPr>
        <a:xfrm>
          <a:off x="11278720" y="5242158"/>
          <a:ext cx="1329616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064C3BC-ADE2-426B-9B5E-2B790D771E87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Rel Elec 3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2163</xdr:colOff>
      <xdr:row>17</xdr:row>
      <xdr:rowOff>147898</xdr:rowOff>
    </xdr:from>
    <xdr:to>
      <xdr:col>7</xdr:col>
      <xdr:colOff>13927</xdr:colOff>
      <xdr:row>19</xdr:row>
      <xdr:rowOff>30251</xdr:rowOff>
    </xdr:to>
    <xdr:cxnSp macro="">
      <xdr:nvCxnSpPr>
        <xdr:cNvPr id="85" name="AutoShape 10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CxnSpPr>
          <a:cxnSpLocks noChangeShapeType="1"/>
          <a:stCxn id="86" idx="0"/>
          <a:endCxn id="32" idx="3"/>
        </xdr:cNvCxnSpPr>
      </xdr:nvCxnSpPr>
      <xdr:spPr bwMode="auto">
        <a:xfrm flipH="1" flipV="1">
          <a:off x="4574163" y="3934086"/>
          <a:ext cx="583264" cy="31891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13927</xdr:colOff>
      <xdr:row>19</xdr:row>
      <xdr:rowOff>30251</xdr:rowOff>
    </xdr:from>
    <xdr:to>
      <xdr:col>8</xdr:col>
      <xdr:colOff>5603</xdr:colOff>
      <xdr:row>19</xdr:row>
      <xdr:rowOff>30251</xdr:rowOff>
    </xdr:to>
    <xdr:sp macro="" textlink="">
      <xdr:nvSpPr>
        <xdr:cNvPr id="86" name="Line 9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>
          <a:spLocks noChangeShapeType="1"/>
        </xdr:cNvSpPr>
      </xdr:nvSpPr>
      <xdr:spPr bwMode="auto">
        <a:xfrm>
          <a:off x="4862152" y="4259351"/>
          <a:ext cx="1068001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8</xdr:col>
      <xdr:colOff>5603</xdr:colOff>
      <xdr:row>14</xdr:row>
      <xdr:rowOff>150644</xdr:rowOff>
    </xdr:from>
    <xdr:to>
      <xdr:col>9</xdr:col>
      <xdr:colOff>12837</xdr:colOff>
      <xdr:row>19</xdr:row>
      <xdr:rowOff>30252</xdr:rowOff>
    </xdr:to>
    <xdr:cxnSp macro="">
      <xdr:nvCxnSpPr>
        <xdr:cNvPr id="87" name="AutoShape 11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CxnSpPr>
          <a:cxnSpLocks noChangeShapeType="1"/>
          <a:stCxn id="86" idx="1"/>
          <a:endCxn id="37" idx="1"/>
        </xdr:cNvCxnSpPr>
      </xdr:nvCxnSpPr>
      <xdr:spPr bwMode="auto">
        <a:xfrm flipV="1">
          <a:off x="6228603" y="3309769"/>
          <a:ext cx="673984" cy="943233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1075551</xdr:colOff>
      <xdr:row>20</xdr:row>
      <xdr:rowOff>146616</xdr:rowOff>
    </xdr:from>
    <xdr:to>
      <xdr:col>4</xdr:col>
      <xdr:colOff>657006</xdr:colOff>
      <xdr:row>22</xdr:row>
      <xdr:rowOff>104215</xdr:rowOff>
    </xdr:to>
    <xdr:cxnSp macro="">
      <xdr:nvCxnSpPr>
        <xdr:cNvPr id="88" name="AutoShape 11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CxnSpPr>
          <a:cxnSpLocks noChangeShapeType="1"/>
          <a:stCxn id="36" idx="3"/>
          <a:endCxn id="89" idx="0"/>
        </xdr:cNvCxnSpPr>
      </xdr:nvCxnSpPr>
      <xdr:spPr bwMode="auto">
        <a:xfrm>
          <a:off x="2821801" y="4559866"/>
          <a:ext cx="660955" cy="394162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657006</xdr:colOff>
      <xdr:row>22</xdr:row>
      <xdr:rowOff>104215</xdr:rowOff>
    </xdr:from>
    <xdr:to>
      <xdr:col>7</xdr:col>
      <xdr:colOff>393534</xdr:colOff>
      <xdr:row>22</xdr:row>
      <xdr:rowOff>104215</xdr:rowOff>
    </xdr:to>
    <xdr:sp macro="" textlink="">
      <xdr:nvSpPr>
        <xdr:cNvPr id="89" name="Line 9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>
          <a:spLocks noChangeShapeType="1"/>
        </xdr:cNvSpPr>
      </xdr:nvSpPr>
      <xdr:spPr bwMode="auto">
        <a:xfrm>
          <a:off x="3482756" y="4954028"/>
          <a:ext cx="2054278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7</xdr:col>
      <xdr:colOff>393534</xdr:colOff>
      <xdr:row>14</xdr:row>
      <xdr:rowOff>150644</xdr:rowOff>
    </xdr:from>
    <xdr:to>
      <xdr:col>9</xdr:col>
      <xdr:colOff>12837</xdr:colOff>
      <xdr:row>22</xdr:row>
      <xdr:rowOff>104216</xdr:rowOff>
    </xdr:to>
    <xdr:cxnSp macro="">
      <xdr:nvCxnSpPr>
        <xdr:cNvPr id="90" name="AutoShape 11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CxnSpPr>
          <a:cxnSpLocks noChangeShapeType="1"/>
          <a:stCxn id="89" idx="1"/>
          <a:endCxn id="37" idx="1"/>
        </xdr:cNvCxnSpPr>
      </xdr:nvCxnSpPr>
      <xdr:spPr bwMode="auto">
        <a:xfrm flipV="1">
          <a:off x="5537034" y="3309769"/>
          <a:ext cx="1365553" cy="164426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1074</xdr:colOff>
      <xdr:row>17</xdr:row>
      <xdr:rowOff>147898</xdr:rowOff>
    </xdr:from>
    <xdr:to>
      <xdr:col>3</xdr:col>
      <xdr:colOff>5703</xdr:colOff>
      <xdr:row>20</xdr:row>
      <xdr:rowOff>146616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CxnSpPr>
          <a:stCxn id="34" idx="3"/>
          <a:endCxn id="36" idx="1"/>
        </xdr:cNvCxnSpPr>
      </xdr:nvCxnSpPr>
      <xdr:spPr>
        <a:xfrm>
          <a:off x="1363149" y="3938848"/>
          <a:ext cx="385629" cy="627368"/>
        </a:xfrm>
        <a:prstGeom prst="line">
          <a:avLst/>
        </a:prstGeom>
        <a:ln w="254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44</xdr:row>
      <xdr:rowOff>114300</xdr:rowOff>
    </xdr:from>
    <xdr:to>
      <xdr:col>7</xdr:col>
      <xdr:colOff>752475</xdr:colOff>
      <xdr:row>44</xdr:row>
      <xdr:rowOff>114302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CxnSpPr/>
      </xdr:nvCxnSpPr>
      <xdr:spPr>
        <a:xfrm flipV="1">
          <a:off x="5172075" y="8534400"/>
          <a:ext cx="428625" cy="2"/>
        </a:xfrm>
        <a:prstGeom prst="line">
          <a:avLst/>
        </a:prstGeom>
        <a:ln w="28575">
          <a:solidFill>
            <a:schemeClr val="accent4"/>
          </a:solidFill>
          <a:prstDash val="sysDash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151140</xdr:colOff>
      <xdr:row>5</xdr:row>
      <xdr:rowOff>237222</xdr:rowOff>
    </xdr:from>
    <xdr:to>
      <xdr:col>5</xdr:col>
      <xdr:colOff>151140</xdr:colOff>
      <xdr:row>7</xdr:row>
      <xdr:rowOff>184481</xdr:rowOff>
    </xdr:to>
    <xdr:cxnSp macro="">
      <xdr:nvCxnSpPr>
        <xdr:cNvPr id="93" name="AutoShape 11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CxnSpPr>
          <a:cxnSpLocks noChangeShapeType="1"/>
          <a:stCxn id="8" idx="3"/>
          <a:endCxn id="9" idx="1"/>
        </xdr:cNvCxnSpPr>
      </xdr:nvCxnSpPr>
      <xdr:spPr bwMode="auto">
        <a:xfrm>
          <a:off x="3643640" y="1515160"/>
          <a:ext cx="0" cy="383821"/>
        </a:xfrm>
        <a:prstGeom prst="straightConnector1">
          <a:avLst/>
        </a:prstGeom>
        <a:ln w="25400">
          <a:prstDash val="sysDash"/>
          <a:headEnd type="none" w="med" len="med"/>
          <a:tailEnd type="arrow" w="med" len="med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654054</xdr:colOff>
      <xdr:row>10</xdr:row>
      <xdr:rowOff>140921</xdr:rowOff>
    </xdr:from>
    <xdr:to>
      <xdr:col>6</xdr:col>
      <xdr:colOff>26547</xdr:colOff>
      <xdr:row>12</xdr:row>
      <xdr:rowOff>2999</xdr:rowOff>
    </xdr:to>
    <xdr:sp macro="" textlink="CareerSkills1">
      <xdr:nvSpPr>
        <xdr:cNvPr id="94" name="Oval 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/>
      </xdr:nvSpPr>
      <xdr:spPr>
        <a:xfrm>
          <a:off x="3479804" y="2482484"/>
          <a:ext cx="1118743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7167A0C-738E-4B90-BE40-0832E3351A51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CBE 291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261237</xdr:colOff>
      <xdr:row>28</xdr:row>
      <xdr:rowOff>3400</xdr:rowOff>
    </xdr:from>
    <xdr:to>
      <xdr:col>12</xdr:col>
      <xdr:colOff>130353</xdr:colOff>
      <xdr:row>28</xdr:row>
      <xdr:rowOff>277720</xdr:rowOff>
    </xdr:to>
    <xdr:sp macro="" textlink="FoundationsOfRestoration">
      <xdr:nvSpPr>
        <xdr:cNvPr id="95" name="Flowchart: Data 9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/>
      </xdr:nvSpPr>
      <xdr:spPr>
        <a:xfrm>
          <a:off x="8230487" y="5861275"/>
          <a:ext cx="1329616" cy="27432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441328A-A76E-4963-B722-8A89F5C4D2CC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Restoration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557313</xdr:colOff>
      <xdr:row>10</xdr:row>
      <xdr:rowOff>140921</xdr:rowOff>
    </xdr:from>
    <xdr:to>
      <xdr:col>8</xdr:col>
      <xdr:colOff>25616</xdr:colOff>
      <xdr:row>12</xdr:row>
      <xdr:rowOff>2999</xdr:rowOff>
    </xdr:to>
    <xdr:sp macro="" textlink="BalancesFluidsLab">
      <xdr:nvSpPr>
        <xdr:cNvPr id="96" name="Oval 95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/>
      </xdr:nvSpPr>
      <xdr:spPr>
        <a:xfrm>
          <a:off x="5129313" y="2482484"/>
          <a:ext cx="1119303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32BD5326-C3D0-44A9-90AF-70E3ECCF05A3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CBE 285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26547</xdr:colOff>
      <xdr:row>8</xdr:row>
      <xdr:rowOff>113598</xdr:rowOff>
    </xdr:from>
    <xdr:to>
      <xdr:col>6</xdr:col>
      <xdr:colOff>557313</xdr:colOff>
      <xdr:row>11</xdr:row>
      <xdr:rowOff>119585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CxnSpPr>
          <a:stCxn id="9" idx="6"/>
          <a:endCxn id="96" idx="2"/>
        </xdr:cNvCxnSpPr>
      </xdr:nvCxnSpPr>
      <xdr:spPr>
        <a:xfrm>
          <a:off x="4598547" y="2018598"/>
          <a:ext cx="530766" cy="63305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149731</xdr:colOff>
      <xdr:row>8</xdr:row>
      <xdr:rowOff>233215</xdr:rowOff>
    </xdr:from>
    <xdr:to>
      <xdr:col>7</xdr:col>
      <xdr:colOff>149731</xdr:colOff>
      <xdr:row>10</xdr:row>
      <xdr:rowOff>190468</xdr:rowOff>
    </xdr:to>
    <xdr:cxnSp macro="">
      <xdr:nvCxnSpPr>
        <xdr:cNvPr id="98" name="AutoShape 11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CxnSpPr>
          <a:cxnSpLocks noChangeShapeType="1"/>
          <a:stCxn id="17" idx="3"/>
          <a:endCxn id="96" idx="1"/>
        </xdr:cNvCxnSpPr>
      </xdr:nvCxnSpPr>
      <xdr:spPr bwMode="auto">
        <a:xfrm>
          <a:off x="5293231" y="2138215"/>
          <a:ext cx="0" cy="393816"/>
        </a:xfrm>
        <a:prstGeom prst="straightConnector1">
          <a:avLst/>
        </a:prstGeom>
        <a:ln>
          <a:solidFill>
            <a:schemeClr val="accent4"/>
          </a:solidFill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654328</xdr:colOff>
      <xdr:row>7</xdr:row>
      <xdr:rowOff>134934</xdr:rowOff>
    </xdr:from>
    <xdr:to>
      <xdr:col>10</xdr:col>
      <xdr:colOff>26821</xdr:colOff>
      <xdr:row>8</xdr:row>
      <xdr:rowOff>282762</xdr:rowOff>
    </xdr:to>
    <xdr:sp macro="" textlink="MaterialsReactionsLab">
      <xdr:nvSpPr>
        <xdr:cNvPr id="102" name="Oval 10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/>
      </xdr:nvSpPr>
      <xdr:spPr>
        <a:xfrm>
          <a:off x="6877328" y="1849434"/>
          <a:ext cx="1118743" cy="338328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C96B03E-3694-48EE-BC8D-29BE83F75A53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CBE 345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324699</xdr:colOff>
      <xdr:row>8</xdr:row>
      <xdr:rowOff>113598</xdr:rowOff>
    </xdr:from>
    <xdr:to>
      <xdr:col>8</xdr:col>
      <xdr:colOff>654328</xdr:colOff>
      <xdr:row>19</xdr:row>
      <xdr:rowOff>136900</xdr:rowOff>
    </xdr:to>
    <xdr:cxnSp macro="">
      <xdr:nvCxnSpPr>
        <xdr:cNvPr id="103" name="AutoShape 11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CxnSpPr>
          <a:cxnSpLocks noChangeShapeType="1"/>
          <a:stCxn id="23" idx="0"/>
          <a:endCxn id="102" idx="2"/>
        </xdr:cNvCxnSpPr>
      </xdr:nvCxnSpPr>
      <xdr:spPr bwMode="auto">
        <a:xfrm flipV="1">
          <a:off x="6547699" y="2018598"/>
          <a:ext cx="329629" cy="2341052"/>
        </a:xfrm>
        <a:prstGeom prst="straightConnector1">
          <a:avLst/>
        </a:prstGeom>
        <a:ln>
          <a:solidFill>
            <a:schemeClr val="accent4"/>
          </a:solidFill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366393</xdr:colOff>
      <xdr:row>10</xdr:row>
      <xdr:rowOff>140921</xdr:rowOff>
    </xdr:from>
    <xdr:to>
      <xdr:col>12</xdr:col>
      <xdr:colOff>25197</xdr:colOff>
      <xdr:row>12</xdr:row>
      <xdr:rowOff>2999</xdr:rowOff>
    </xdr:to>
    <xdr:sp macro="" textlink="ThermoHMTLab">
      <xdr:nvSpPr>
        <xdr:cNvPr id="104" name="Oval 103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/>
      </xdr:nvSpPr>
      <xdr:spPr>
        <a:xfrm>
          <a:off x="8335643" y="2482484"/>
          <a:ext cx="1119304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ACF0A21C-9ECA-4225-9926-10C2848B4491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CBE 385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26547</xdr:colOff>
      <xdr:row>7</xdr:row>
      <xdr:rowOff>31367</xdr:rowOff>
    </xdr:from>
    <xdr:to>
      <xdr:col>7</xdr:col>
      <xdr:colOff>3840</xdr:colOff>
      <xdr:row>8</xdr:row>
      <xdr:rowOff>113598</xdr:rowOff>
    </xdr:to>
    <xdr:cxnSp macro="">
      <xdr:nvCxnSpPr>
        <xdr:cNvPr id="105" name="AutoShape 10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CxnSpPr>
          <a:cxnSpLocks noChangeShapeType="1"/>
          <a:stCxn id="106" idx="0"/>
          <a:endCxn id="9" idx="6"/>
        </xdr:cNvCxnSpPr>
      </xdr:nvCxnSpPr>
      <xdr:spPr bwMode="auto">
        <a:xfrm flipH="1">
          <a:off x="4598547" y="1745867"/>
          <a:ext cx="548793" cy="272731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3840</xdr:colOff>
      <xdr:row>7</xdr:row>
      <xdr:rowOff>31367</xdr:rowOff>
    </xdr:from>
    <xdr:to>
      <xdr:col>7</xdr:col>
      <xdr:colOff>1071281</xdr:colOff>
      <xdr:row>7</xdr:row>
      <xdr:rowOff>31367</xdr:rowOff>
    </xdr:to>
    <xdr:sp macro="" textlink="">
      <xdr:nvSpPr>
        <xdr:cNvPr id="106" name="Line 9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>
          <a:spLocks noChangeShapeType="1"/>
        </xdr:cNvSpPr>
      </xdr:nvSpPr>
      <xdr:spPr bwMode="auto">
        <a:xfrm>
          <a:off x="4852065" y="1745867"/>
          <a:ext cx="1067441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7</xdr:col>
      <xdr:colOff>1071281</xdr:colOff>
      <xdr:row>5</xdr:row>
      <xdr:rowOff>117605</xdr:rowOff>
    </xdr:from>
    <xdr:to>
      <xdr:col>8</xdr:col>
      <xdr:colOff>654328</xdr:colOff>
      <xdr:row>7</xdr:row>
      <xdr:rowOff>31368</xdr:rowOff>
    </xdr:to>
    <xdr:cxnSp macro="">
      <xdr:nvCxnSpPr>
        <xdr:cNvPr id="107" name="AutoShape 11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CxnSpPr>
          <a:cxnSpLocks noChangeShapeType="1"/>
          <a:stCxn id="106" idx="1"/>
          <a:endCxn id="20" idx="2"/>
        </xdr:cNvCxnSpPr>
      </xdr:nvCxnSpPr>
      <xdr:spPr bwMode="auto">
        <a:xfrm flipV="1">
          <a:off x="6214781" y="1395543"/>
          <a:ext cx="662547" cy="35032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26547</xdr:colOff>
      <xdr:row>7</xdr:row>
      <xdr:rowOff>94119</xdr:rowOff>
    </xdr:from>
    <xdr:to>
      <xdr:col>7</xdr:col>
      <xdr:colOff>4959</xdr:colOff>
      <xdr:row>8</xdr:row>
      <xdr:rowOff>113598</xdr:rowOff>
    </xdr:to>
    <xdr:cxnSp macro="">
      <xdr:nvCxnSpPr>
        <xdr:cNvPr id="108" name="AutoShape 10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CxnSpPr>
          <a:cxnSpLocks noChangeShapeType="1"/>
          <a:stCxn id="109" idx="0"/>
          <a:endCxn id="9" idx="6"/>
        </xdr:cNvCxnSpPr>
      </xdr:nvCxnSpPr>
      <xdr:spPr bwMode="auto">
        <a:xfrm flipH="1">
          <a:off x="4598547" y="1808619"/>
          <a:ext cx="549912" cy="20997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4959</xdr:colOff>
      <xdr:row>7</xdr:row>
      <xdr:rowOff>94119</xdr:rowOff>
    </xdr:from>
    <xdr:to>
      <xdr:col>10</xdr:col>
      <xdr:colOff>100853</xdr:colOff>
      <xdr:row>7</xdr:row>
      <xdr:rowOff>94119</xdr:rowOff>
    </xdr:to>
    <xdr:sp macro="" textlink="">
      <xdr:nvSpPr>
        <xdr:cNvPr id="109" name="Line 9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>
          <a:spLocks noChangeShapeType="1"/>
        </xdr:cNvSpPr>
      </xdr:nvSpPr>
      <xdr:spPr bwMode="auto">
        <a:xfrm>
          <a:off x="4853184" y="1808619"/>
          <a:ext cx="2629544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10</xdr:col>
      <xdr:colOff>100853</xdr:colOff>
      <xdr:row>5</xdr:row>
      <xdr:rowOff>117605</xdr:rowOff>
    </xdr:from>
    <xdr:to>
      <xdr:col>10</xdr:col>
      <xdr:colOff>366393</xdr:colOff>
      <xdr:row>7</xdr:row>
      <xdr:rowOff>94120</xdr:rowOff>
    </xdr:to>
    <xdr:cxnSp macro="">
      <xdr:nvCxnSpPr>
        <xdr:cNvPr id="110" name="AutoShape 11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CxnSpPr>
          <a:cxnSpLocks noChangeShapeType="1"/>
          <a:stCxn id="109" idx="1"/>
          <a:endCxn id="10" idx="2"/>
        </xdr:cNvCxnSpPr>
      </xdr:nvCxnSpPr>
      <xdr:spPr bwMode="auto">
        <a:xfrm flipV="1">
          <a:off x="8070103" y="1395543"/>
          <a:ext cx="265540" cy="413077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25616</xdr:colOff>
      <xdr:row>5</xdr:row>
      <xdr:rowOff>117605</xdr:rowOff>
    </xdr:from>
    <xdr:to>
      <xdr:col>9</xdr:col>
      <xdr:colOff>5603</xdr:colOff>
      <xdr:row>7</xdr:row>
      <xdr:rowOff>36766</xdr:rowOff>
    </xdr:to>
    <xdr:cxnSp macro="">
      <xdr:nvCxnSpPr>
        <xdr:cNvPr id="111" name="AutoShape 10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CxnSpPr>
          <a:cxnSpLocks noChangeShapeType="1"/>
          <a:stCxn id="112" idx="0"/>
          <a:endCxn id="13" idx="6"/>
        </xdr:cNvCxnSpPr>
      </xdr:nvCxnSpPr>
      <xdr:spPr bwMode="auto">
        <a:xfrm flipH="1" flipV="1">
          <a:off x="6248616" y="1395543"/>
          <a:ext cx="646737" cy="355723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5603</xdr:colOff>
      <xdr:row>7</xdr:row>
      <xdr:rowOff>36766</xdr:rowOff>
    </xdr:from>
    <xdr:to>
      <xdr:col>10</xdr:col>
      <xdr:colOff>212911</xdr:colOff>
      <xdr:row>7</xdr:row>
      <xdr:rowOff>36766</xdr:rowOff>
    </xdr:to>
    <xdr:sp macro="" textlink="">
      <xdr:nvSpPr>
        <xdr:cNvPr id="112" name="Line 9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>
          <a:spLocks noChangeShapeType="1"/>
        </xdr:cNvSpPr>
      </xdr:nvSpPr>
      <xdr:spPr bwMode="auto">
        <a:xfrm>
          <a:off x="6311153" y="1751266"/>
          <a:ext cx="1283633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10</xdr:col>
      <xdr:colOff>212911</xdr:colOff>
      <xdr:row>7</xdr:row>
      <xdr:rowOff>36767</xdr:rowOff>
    </xdr:from>
    <xdr:to>
      <xdr:col>10</xdr:col>
      <xdr:colOff>366393</xdr:colOff>
      <xdr:row>8</xdr:row>
      <xdr:rowOff>113598</xdr:rowOff>
    </xdr:to>
    <xdr:cxnSp macro="">
      <xdr:nvCxnSpPr>
        <xdr:cNvPr id="113" name="AutoShape 11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CxnSpPr>
          <a:cxnSpLocks noChangeShapeType="1"/>
          <a:stCxn id="112" idx="1"/>
          <a:endCxn id="19" idx="2"/>
        </xdr:cNvCxnSpPr>
      </xdr:nvCxnSpPr>
      <xdr:spPr bwMode="auto">
        <a:xfrm>
          <a:off x="8182161" y="1751267"/>
          <a:ext cx="153482" cy="267331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149311</xdr:colOff>
      <xdr:row>8</xdr:row>
      <xdr:rowOff>233215</xdr:rowOff>
    </xdr:from>
    <xdr:to>
      <xdr:col>11</xdr:col>
      <xdr:colOff>149311</xdr:colOff>
      <xdr:row>10</xdr:row>
      <xdr:rowOff>190468</xdr:rowOff>
    </xdr:to>
    <xdr:cxnSp macro="">
      <xdr:nvCxnSpPr>
        <xdr:cNvPr id="117" name="AutoShape 11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CxnSpPr>
          <a:cxnSpLocks noChangeShapeType="1"/>
          <a:stCxn id="19" idx="3"/>
          <a:endCxn id="104" idx="1"/>
        </xdr:cNvCxnSpPr>
      </xdr:nvCxnSpPr>
      <xdr:spPr bwMode="auto">
        <a:xfrm>
          <a:off x="8499561" y="2138215"/>
          <a:ext cx="0" cy="393816"/>
        </a:xfrm>
        <a:prstGeom prst="straightConnector1">
          <a:avLst/>
        </a:prstGeom>
        <a:ln>
          <a:solidFill>
            <a:schemeClr val="accent4"/>
          </a:solidFill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26821</xdr:colOff>
      <xdr:row>5</xdr:row>
      <xdr:rowOff>117605</xdr:rowOff>
    </xdr:from>
    <xdr:to>
      <xdr:col>11</xdr:col>
      <xdr:colOff>3838</xdr:colOff>
      <xdr:row>13</xdr:row>
      <xdr:rowOff>98603</xdr:rowOff>
    </xdr:to>
    <xdr:cxnSp macro="">
      <xdr:nvCxnSpPr>
        <xdr:cNvPr id="118" name="AutoShape 10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CxnSpPr>
          <a:cxnSpLocks noChangeShapeType="1"/>
          <a:stCxn id="119" idx="0"/>
          <a:endCxn id="20" idx="6"/>
        </xdr:cNvCxnSpPr>
      </xdr:nvCxnSpPr>
      <xdr:spPr bwMode="auto">
        <a:xfrm flipH="1" flipV="1">
          <a:off x="7996071" y="1395543"/>
          <a:ext cx="358017" cy="167168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3838</xdr:colOff>
      <xdr:row>13</xdr:row>
      <xdr:rowOff>98603</xdr:rowOff>
    </xdr:from>
    <xdr:to>
      <xdr:col>11</xdr:col>
      <xdr:colOff>1071279</xdr:colOff>
      <xdr:row>13</xdr:row>
      <xdr:rowOff>98603</xdr:rowOff>
    </xdr:to>
    <xdr:sp macro="" textlink="">
      <xdr:nvSpPr>
        <xdr:cNvPr id="119" name="Line 9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>
          <a:spLocks noChangeShapeType="1"/>
        </xdr:cNvSpPr>
      </xdr:nvSpPr>
      <xdr:spPr bwMode="auto">
        <a:xfrm>
          <a:off x="7766713" y="3070403"/>
          <a:ext cx="1067441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11</xdr:col>
      <xdr:colOff>1071279</xdr:colOff>
      <xdr:row>13</xdr:row>
      <xdr:rowOff>98604</xdr:rowOff>
    </xdr:from>
    <xdr:to>
      <xdr:col>12</xdr:col>
      <xdr:colOff>486271</xdr:colOff>
      <xdr:row>14</xdr:row>
      <xdr:rowOff>119592</xdr:rowOff>
    </xdr:to>
    <xdr:cxnSp macro="">
      <xdr:nvCxnSpPr>
        <xdr:cNvPr id="120" name="AutoShape 11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CxnSpPr>
          <a:cxnSpLocks noChangeShapeType="1"/>
          <a:stCxn id="119" idx="1"/>
          <a:endCxn id="22" idx="2"/>
        </xdr:cNvCxnSpPr>
      </xdr:nvCxnSpPr>
      <xdr:spPr bwMode="auto">
        <a:xfrm>
          <a:off x="9421529" y="3067229"/>
          <a:ext cx="494492" cy="21148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486271</xdr:colOff>
      <xdr:row>10</xdr:row>
      <xdr:rowOff>140921</xdr:rowOff>
    </xdr:from>
    <xdr:to>
      <xdr:col>14</xdr:col>
      <xdr:colOff>21809</xdr:colOff>
      <xdr:row>12</xdr:row>
      <xdr:rowOff>2999</xdr:rowOff>
    </xdr:to>
    <xdr:sp macro="" textlink="SepControlLab">
      <xdr:nvSpPr>
        <xdr:cNvPr id="121" name="Oval 120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/>
      </xdr:nvSpPr>
      <xdr:spPr>
        <a:xfrm>
          <a:off x="9916021" y="2482484"/>
          <a:ext cx="112303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FC1B7E24-0AE0-4B3A-BDC3-0D822A62B4B4}" type="TxLink">
            <a:rPr lang="en-US" sz="1000" b="0" i="0" u="none" strike="noStrike">
              <a:solidFill>
                <a:srgbClr val="000000"/>
              </a:solidFill>
              <a:latin typeface="+mn-lt"/>
              <a:cs typeface="Arial" panose="020B0604020202020204" pitchFamily="34" charset="0"/>
            </a:rPr>
            <a:pPr algn="ctr"/>
            <a:t>CBE 445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142736</xdr:colOff>
      <xdr:row>8</xdr:row>
      <xdr:rowOff>233215</xdr:rowOff>
    </xdr:from>
    <xdr:to>
      <xdr:col>13</xdr:col>
      <xdr:colOff>142736</xdr:colOff>
      <xdr:row>10</xdr:row>
      <xdr:rowOff>190468</xdr:rowOff>
    </xdr:to>
    <xdr:cxnSp macro="">
      <xdr:nvCxnSpPr>
        <xdr:cNvPr id="122" name="AutoShape 1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CxnSpPr>
          <a:cxnSpLocks noChangeShapeType="1"/>
          <a:stCxn id="21" idx="3"/>
          <a:endCxn id="121" idx="1"/>
        </xdr:cNvCxnSpPr>
      </xdr:nvCxnSpPr>
      <xdr:spPr bwMode="auto">
        <a:xfrm>
          <a:off x="10080486" y="2138215"/>
          <a:ext cx="0" cy="393816"/>
        </a:xfrm>
        <a:prstGeom prst="straightConnector1">
          <a:avLst/>
        </a:prstGeom>
        <a:ln>
          <a:solidFill>
            <a:schemeClr val="accent4"/>
          </a:solidFill>
          <a:prstDash val="sysDash"/>
          <a:headEnd type="none" w="med" len="med"/>
          <a:tailEnd type="arrow" w="med" len="med"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366178</xdr:colOff>
      <xdr:row>7</xdr:row>
      <xdr:rowOff>134934</xdr:rowOff>
    </xdr:from>
    <xdr:to>
      <xdr:col>16</xdr:col>
      <xdr:colOff>24982</xdr:colOff>
      <xdr:row>8</xdr:row>
      <xdr:rowOff>282762</xdr:rowOff>
    </xdr:to>
    <xdr:sp macro="" textlink="">
      <xdr:nvSpPr>
        <xdr:cNvPr id="123" name="Oval 12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/>
      </xdr:nvSpPr>
      <xdr:spPr>
        <a:xfrm>
          <a:off x="11383428" y="1849434"/>
          <a:ext cx="1119304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00">
              <a:latin typeface="+mn-lt"/>
              <a:cs typeface="Arial" panose="020B0604020202020204" pitchFamily="34" charset="0"/>
            </a:rPr>
            <a:t>EPSEL</a:t>
          </a:r>
        </a:p>
      </xdr:txBody>
    </xdr:sp>
    <xdr:clientData/>
  </xdr:twoCellAnchor>
  <xdr:twoCellAnchor>
    <xdr:from>
      <xdr:col>10</xdr:col>
      <xdr:colOff>26821</xdr:colOff>
      <xdr:row>5</xdr:row>
      <xdr:rowOff>117605</xdr:rowOff>
    </xdr:from>
    <xdr:to>
      <xdr:col>11</xdr:col>
      <xdr:colOff>10562</xdr:colOff>
      <xdr:row>7</xdr:row>
      <xdr:rowOff>88519</xdr:rowOff>
    </xdr:to>
    <xdr:cxnSp macro="">
      <xdr:nvCxnSpPr>
        <xdr:cNvPr id="124" name="AutoShape 10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CxnSpPr>
          <a:cxnSpLocks noChangeShapeType="1"/>
          <a:stCxn id="125" idx="0"/>
          <a:endCxn id="20" idx="6"/>
        </xdr:cNvCxnSpPr>
      </xdr:nvCxnSpPr>
      <xdr:spPr bwMode="auto">
        <a:xfrm flipH="1" flipV="1">
          <a:off x="7996071" y="1395543"/>
          <a:ext cx="364741" cy="40747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10562</xdr:colOff>
      <xdr:row>7</xdr:row>
      <xdr:rowOff>88519</xdr:rowOff>
    </xdr:from>
    <xdr:to>
      <xdr:col>12</xdr:col>
      <xdr:colOff>2239</xdr:colOff>
      <xdr:row>7</xdr:row>
      <xdr:rowOff>88519</xdr:rowOff>
    </xdr:to>
    <xdr:sp macro="" textlink="">
      <xdr:nvSpPr>
        <xdr:cNvPr id="125" name="Line 9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>
          <a:spLocks noChangeShapeType="1"/>
        </xdr:cNvSpPr>
      </xdr:nvSpPr>
      <xdr:spPr bwMode="auto">
        <a:xfrm>
          <a:off x="7773437" y="1803019"/>
          <a:ext cx="1068002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12</xdr:col>
      <xdr:colOff>2239</xdr:colOff>
      <xdr:row>5</xdr:row>
      <xdr:rowOff>117605</xdr:rowOff>
    </xdr:from>
    <xdr:to>
      <xdr:col>12</xdr:col>
      <xdr:colOff>486271</xdr:colOff>
      <xdr:row>7</xdr:row>
      <xdr:rowOff>88520</xdr:rowOff>
    </xdr:to>
    <xdr:cxnSp macro="">
      <xdr:nvCxnSpPr>
        <xdr:cNvPr id="126" name="AutoShape 11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CxnSpPr>
          <a:cxnSpLocks noChangeShapeType="1"/>
          <a:stCxn id="125" idx="1"/>
          <a:endCxn id="11" idx="2"/>
        </xdr:cNvCxnSpPr>
      </xdr:nvCxnSpPr>
      <xdr:spPr bwMode="auto">
        <a:xfrm flipV="1">
          <a:off x="9431989" y="1395543"/>
          <a:ext cx="484032" cy="407477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1883</xdr:colOff>
      <xdr:row>14</xdr:row>
      <xdr:rowOff>148573</xdr:rowOff>
    </xdr:from>
    <xdr:to>
      <xdr:col>7</xdr:col>
      <xdr:colOff>190500</xdr:colOff>
      <xdr:row>20</xdr:row>
      <xdr:rowOff>123825</xdr:rowOff>
    </xdr:to>
    <xdr:cxnSp macro="">
      <xdr:nvCxnSpPr>
        <xdr:cNvPr id="127" name="AutoShape 11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CxnSpPr>
          <a:cxnSpLocks noChangeShapeType="1"/>
          <a:stCxn id="29" idx="3"/>
          <a:endCxn id="128" idx="0"/>
        </xdr:cNvCxnSpPr>
      </xdr:nvCxnSpPr>
      <xdr:spPr bwMode="auto">
        <a:xfrm>
          <a:off x="4564358" y="3310873"/>
          <a:ext cx="760117" cy="1232552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20</xdr:row>
      <xdr:rowOff>123825</xdr:rowOff>
    </xdr:from>
    <xdr:to>
      <xdr:col>7</xdr:col>
      <xdr:colOff>828675</xdr:colOff>
      <xdr:row>20</xdr:row>
      <xdr:rowOff>123825</xdr:rowOff>
    </xdr:to>
    <xdr:sp macro="" textlink="">
      <xdr:nvSpPr>
        <xdr:cNvPr id="128" name="Line 9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>
          <a:spLocks noChangeShapeType="1"/>
        </xdr:cNvSpPr>
      </xdr:nvSpPr>
      <xdr:spPr bwMode="auto">
        <a:xfrm flipV="1">
          <a:off x="5324475" y="4543425"/>
          <a:ext cx="638175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  <xdr:txBody>
        <a:bodyPr/>
        <a:lstStyle/>
        <a:p>
          <a:endParaRPr lang="en-US"/>
        </a:p>
      </xdr:txBody>
    </xdr:sp>
    <xdr:clientData/>
  </xdr:twoCellAnchor>
  <xdr:twoCellAnchor>
    <xdr:from>
      <xdr:col>2</xdr:col>
      <xdr:colOff>1074</xdr:colOff>
      <xdr:row>17</xdr:row>
      <xdr:rowOff>147898</xdr:rowOff>
    </xdr:from>
    <xdr:to>
      <xdr:col>3</xdr:col>
      <xdr:colOff>16179</xdr:colOff>
      <xdr:row>19</xdr:row>
      <xdr:rowOff>85185</xdr:rowOff>
    </xdr:to>
    <xdr:cxnSp macro="">
      <xdr:nvCxnSpPr>
        <xdr:cNvPr id="130" name="AutoShape 11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CxnSpPr>
          <a:cxnSpLocks noChangeShapeType="1"/>
          <a:stCxn id="34" idx="3"/>
          <a:endCxn id="131" idx="0"/>
        </xdr:cNvCxnSpPr>
      </xdr:nvCxnSpPr>
      <xdr:spPr bwMode="auto">
        <a:xfrm>
          <a:off x="1363149" y="3938848"/>
          <a:ext cx="396105" cy="375437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16179</xdr:colOff>
      <xdr:row>19</xdr:row>
      <xdr:rowOff>85185</xdr:rowOff>
    </xdr:from>
    <xdr:to>
      <xdr:col>3</xdr:col>
      <xdr:colOff>1067468</xdr:colOff>
      <xdr:row>19</xdr:row>
      <xdr:rowOff>85185</xdr:rowOff>
    </xdr:to>
    <xdr:sp macro="" textlink="">
      <xdr:nvSpPr>
        <xdr:cNvPr id="131" name="Line 9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>
          <a:spLocks noChangeShapeType="1"/>
        </xdr:cNvSpPr>
      </xdr:nvSpPr>
      <xdr:spPr bwMode="auto">
        <a:xfrm>
          <a:off x="1759254" y="4314285"/>
          <a:ext cx="1051289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3</xdr:col>
      <xdr:colOff>1067468</xdr:colOff>
      <xdr:row>19</xdr:row>
      <xdr:rowOff>85186</xdr:rowOff>
    </xdr:from>
    <xdr:to>
      <xdr:col>5</xdr:col>
      <xdr:colOff>11688</xdr:colOff>
      <xdr:row>20</xdr:row>
      <xdr:rowOff>146616</xdr:rowOff>
    </xdr:to>
    <xdr:cxnSp macro="">
      <xdr:nvCxnSpPr>
        <xdr:cNvPr id="132" name="AutoShape 1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CxnSpPr>
          <a:cxnSpLocks noChangeShapeType="1"/>
          <a:stCxn id="131" idx="1"/>
          <a:endCxn id="35" idx="1"/>
        </xdr:cNvCxnSpPr>
      </xdr:nvCxnSpPr>
      <xdr:spPr bwMode="auto">
        <a:xfrm>
          <a:off x="2813718" y="4307936"/>
          <a:ext cx="690470" cy="25193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1075551</xdr:colOff>
      <xdr:row>14</xdr:row>
      <xdr:rowOff>148573</xdr:rowOff>
    </xdr:from>
    <xdr:to>
      <xdr:col>5</xdr:col>
      <xdr:colOff>11968</xdr:colOff>
      <xdr:row>14</xdr:row>
      <xdr:rowOff>148573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CxnSpPr>
          <a:stCxn id="28" idx="3"/>
          <a:endCxn id="29" idx="1"/>
        </xdr:cNvCxnSpPr>
      </xdr:nvCxnSpPr>
      <xdr:spPr>
        <a:xfrm>
          <a:off x="2821801" y="3307698"/>
          <a:ext cx="682667" cy="0"/>
        </a:xfrm>
        <a:prstGeom prst="line">
          <a:avLst/>
        </a:prstGeom>
        <a:ln w="254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25616</xdr:colOff>
      <xdr:row>8</xdr:row>
      <xdr:rowOff>113598</xdr:rowOff>
    </xdr:from>
    <xdr:to>
      <xdr:col>9</xdr:col>
      <xdr:colOff>26746</xdr:colOff>
      <xdr:row>10</xdr:row>
      <xdr:rowOff>68477</xdr:rowOff>
    </xdr:to>
    <xdr:cxnSp macro="">
      <xdr:nvCxnSpPr>
        <xdr:cNvPr id="141" name="AutoShape 11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CxnSpPr>
          <a:cxnSpLocks noChangeShapeType="1"/>
          <a:stCxn id="17" idx="6"/>
          <a:endCxn id="142" idx="0"/>
        </xdr:cNvCxnSpPr>
      </xdr:nvCxnSpPr>
      <xdr:spPr bwMode="auto">
        <a:xfrm>
          <a:off x="6248616" y="2018598"/>
          <a:ext cx="667880" cy="391442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26746</xdr:colOff>
      <xdr:row>10</xdr:row>
      <xdr:rowOff>68477</xdr:rowOff>
    </xdr:from>
    <xdr:to>
      <xdr:col>10</xdr:col>
      <xdr:colOff>1415</xdr:colOff>
      <xdr:row>10</xdr:row>
      <xdr:rowOff>68477</xdr:rowOff>
    </xdr:to>
    <xdr:sp macro="" textlink="">
      <xdr:nvSpPr>
        <xdr:cNvPr id="142" name="Line 9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>
          <a:spLocks noChangeShapeType="1"/>
        </xdr:cNvSpPr>
      </xdr:nvSpPr>
      <xdr:spPr bwMode="auto">
        <a:xfrm>
          <a:off x="6916496" y="2410040"/>
          <a:ext cx="1054169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10</xdr:col>
      <xdr:colOff>1415</xdr:colOff>
      <xdr:row>8</xdr:row>
      <xdr:rowOff>113598</xdr:rowOff>
    </xdr:from>
    <xdr:to>
      <xdr:col>10</xdr:col>
      <xdr:colOff>366393</xdr:colOff>
      <xdr:row>10</xdr:row>
      <xdr:rowOff>68478</xdr:rowOff>
    </xdr:to>
    <xdr:cxnSp macro="">
      <xdr:nvCxnSpPr>
        <xdr:cNvPr id="143" name="AutoShape 11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CxnSpPr>
          <a:cxnSpLocks noChangeShapeType="1"/>
          <a:stCxn id="142" idx="1"/>
          <a:endCxn id="19" idx="2"/>
        </xdr:cNvCxnSpPr>
      </xdr:nvCxnSpPr>
      <xdr:spPr bwMode="auto">
        <a:xfrm flipV="1">
          <a:off x="7970665" y="2018598"/>
          <a:ext cx="364978" cy="391443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2163</xdr:colOff>
      <xdr:row>20</xdr:row>
      <xdr:rowOff>146616</xdr:rowOff>
    </xdr:from>
    <xdr:to>
      <xdr:col>7</xdr:col>
      <xdr:colOff>707946</xdr:colOff>
      <xdr:row>22</xdr:row>
      <xdr:rowOff>58346</xdr:rowOff>
    </xdr:to>
    <xdr:cxnSp macro="">
      <xdr:nvCxnSpPr>
        <xdr:cNvPr id="146" name="AutoShape 11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CxnSpPr>
          <a:cxnSpLocks noChangeShapeType="1"/>
          <a:stCxn id="35" idx="3"/>
          <a:endCxn id="147" idx="0"/>
        </xdr:cNvCxnSpPr>
      </xdr:nvCxnSpPr>
      <xdr:spPr bwMode="auto">
        <a:xfrm>
          <a:off x="4564638" y="4566216"/>
          <a:ext cx="1277283" cy="34988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707946</xdr:colOff>
      <xdr:row>22</xdr:row>
      <xdr:rowOff>58346</xdr:rowOff>
    </xdr:from>
    <xdr:to>
      <xdr:col>11</xdr:col>
      <xdr:colOff>810867</xdr:colOff>
      <xdr:row>22</xdr:row>
      <xdr:rowOff>58346</xdr:rowOff>
    </xdr:to>
    <xdr:sp macro="" textlink="">
      <xdr:nvSpPr>
        <xdr:cNvPr id="147" name="Line 9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>
          <a:spLocks noChangeShapeType="1"/>
        </xdr:cNvSpPr>
      </xdr:nvSpPr>
      <xdr:spPr bwMode="auto">
        <a:xfrm>
          <a:off x="5841921" y="4916096"/>
          <a:ext cx="3303321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11</xdr:col>
      <xdr:colOff>810867</xdr:colOff>
      <xdr:row>14</xdr:row>
      <xdr:rowOff>119592</xdr:rowOff>
    </xdr:from>
    <xdr:to>
      <xdr:col>12</xdr:col>
      <xdr:colOff>486271</xdr:colOff>
      <xdr:row>22</xdr:row>
      <xdr:rowOff>58347</xdr:rowOff>
    </xdr:to>
    <xdr:cxnSp macro="">
      <xdr:nvCxnSpPr>
        <xdr:cNvPr id="148" name="AutoShape 11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CxnSpPr>
          <a:cxnSpLocks noChangeShapeType="1"/>
          <a:stCxn id="147" idx="1"/>
          <a:endCxn id="22" idx="2"/>
        </xdr:cNvCxnSpPr>
      </xdr:nvCxnSpPr>
      <xdr:spPr bwMode="auto">
        <a:xfrm flipV="1">
          <a:off x="9145242" y="3281892"/>
          <a:ext cx="751729" cy="163420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26821</xdr:colOff>
      <xdr:row>11</xdr:row>
      <xdr:rowOff>119585</xdr:rowOff>
    </xdr:from>
    <xdr:to>
      <xdr:col>11</xdr:col>
      <xdr:colOff>14061</xdr:colOff>
      <xdr:row>14</xdr:row>
      <xdr:rowOff>29771</xdr:rowOff>
    </xdr:to>
    <xdr:cxnSp macro="">
      <xdr:nvCxnSpPr>
        <xdr:cNvPr id="154" name="AutoShape 11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CxnSpPr>
          <a:cxnSpLocks noChangeShapeType="1"/>
          <a:stCxn id="18" idx="6"/>
          <a:endCxn id="155" idx="0"/>
        </xdr:cNvCxnSpPr>
      </xdr:nvCxnSpPr>
      <xdr:spPr bwMode="auto">
        <a:xfrm>
          <a:off x="7980196" y="2653235"/>
          <a:ext cx="368240" cy="53883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14061</xdr:colOff>
      <xdr:row>14</xdr:row>
      <xdr:rowOff>29771</xdr:rowOff>
    </xdr:from>
    <xdr:to>
      <xdr:col>11</xdr:col>
      <xdr:colOff>1066602</xdr:colOff>
      <xdr:row>14</xdr:row>
      <xdr:rowOff>29771</xdr:rowOff>
    </xdr:to>
    <xdr:sp macro="" textlink="">
      <xdr:nvSpPr>
        <xdr:cNvPr id="155" name="Line 9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>
          <a:spLocks noChangeShapeType="1"/>
        </xdr:cNvSpPr>
      </xdr:nvSpPr>
      <xdr:spPr bwMode="auto">
        <a:xfrm>
          <a:off x="8348436" y="3192071"/>
          <a:ext cx="1052541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11</xdr:col>
      <xdr:colOff>1066602</xdr:colOff>
      <xdr:row>14</xdr:row>
      <xdr:rowOff>29772</xdr:rowOff>
    </xdr:from>
    <xdr:to>
      <xdr:col>12</xdr:col>
      <xdr:colOff>486271</xdr:colOff>
      <xdr:row>14</xdr:row>
      <xdr:rowOff>119592</xdr:rowOff>
    </xdr:to>
    <xdr:cxnSp macro="">
      <xdr:nvCxnSpPr>
        <xdr:cNvPr id="156" name="AutoShape 11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CxnSpPr>
          <a:cxnSpLocks noChangeShapeType="1"/>
          <a:stCxn id="155" idx="1"/>
          <a:endCxn id="22" idx="2"/>
        </xdr:cNvCxnSpPr>
      </xdr:nvCxnSpPr>
      <xdr:spPr bwMode="auto">
        <a:xfrm>
          <a:off x="9400977" y="3192072"/>
          <a:ext cx="495994" cy="8982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9777</xdr:colOff>
      <xdr:row>17</xdr:row>
      <xdr:rowOff>9785</xdr:rowOff>
    </xdr:from>
    <xdr:to>
      <xdr:col>12</xdr:col>
      <xdr:colOff>813</xdr:colOff>
      <xdr:row>18</xdr:row>
      <xdr:rowOff>260</xdr:rowOff>
    </xdr:to>
    <xdr:sp macro="" textlink="AdvWriting">
      <xdr:nvSpPr>
        <xdr:cNvPr id="139" name="Rectangle 138">
          <a:extLst>
            <a:ext uri="{FF2B5EF4-FFF2-40B4-BE49-F238E27FC236}">
              <a16:creationId xmlns:a16="http://schemas.microsoft.com/office/drawing/2014/main" id="{DE880921-877B-4615-AC65-D4501D8BB696}"/>
            </a:ext>
          </a:extLst>
        </xdr:cNvPr>
        <xdr:cNvSpPr/>
      </xdr:nvSpPr>
      <xdr:spPr>
        <a:xfrm>
          <a:off x="7772652" y="3800735"/>
          <a:ext cx="1067361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25FFB6F-7BE3-4CA9-9629-79BD23244C88}" type="TxLink">
            <a:rPr lang="en-US" sz="1000">
              <a:latin typeface="+mn-lt"/>
              <a:cs typeface="Arial" panose="020B0604020202020204" pitchFamily="34" charset="0"/>
            </a:rPr>
            <a:pPr algn="ctr"/>
            <a:t>Wrtg 316</a:t>
          </a:fld>
          <a:endParaRPr lang="en-US" sz="10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2163</xdr:colOff>
      <xdr:row>13</xdr:row>
      <xdr:rowOff>85725</xdr:rowOff>
    </xdr:from>
    <xdr:to>
      <xdr:col>6</xdr:col>
      <xdr:colOff>523875</xdr:colOff>
      <xdr:row>20</xdr:row>
      <xdr:rowOff>146616</xdr:rowOff>
    </xdr:to>
    <xdr:cxnSp macro="">
      <xdr:nvCxnSpPr>
        <xdr:cNvPr id="140" name="AutoShape 11">
          <a:extLst>
            <a:ext uri="{FF2B5EF4-FFF2-40B4-BE49-F238E27FC236}">
              <a16:creationId xmlns:a16="http://schemas.microsoft.com/office/drawing/2014/main" id="{937F9C89-6742-4E3D-A499-51C0AE1EDED4}"/>
            </a:ext>
          </a:extLst>
        </xdr:cNvPr>
        <xdr:cNvCxnSpPr>
          <a:cxnSpLocks noChangeShapeType="1"/>
          <a:stCxn id="35" idx="3"/>
        </xdr:cNvCxnSpPr>
      </xdr:nvCxnSpPr>
      <xdr:spPr bwMode="auto">
        <a:xfrm flipV="1">
          <a:off x="4564638" y="3057525"/>
          <a:ext cx="521712" cy="1508691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523876</xdr:colOff>
      <xdr:row>13</xdr:row>
      <xdr:rowOff>95250</xdr:rowOff>
    </xdr:from>
    <xdr:to>
      <xdr:col>8</xdr:col>
      <xdr:colOff>57150</xdr:colOff>
      <xdr:row>13</xdr:row>
      <xdr:rowOff>95250</xdr:rowOff>
    </xdr:to>
    <xdr:sp macro="" textlink="">
      <xdr:nvSpPr>
        <xdr:cNvPr id="144" name="Line 9">
          <a:extLst>
            <a:ext uri="{FF2B5EF4-FFF2-40B4-BE49-F238E27FC236}">
              <a16:creationId xmlns:a16="http://schemas.microsoft.com/office/drawing/2014/main" id="{109B5FD6-7873-4B3B-85A6-D1FD0A259EFF}"/>
            </a:ext>
          </a:extLst>
        </xdr:cNvPr>
        <xdr:cNvSpPr>
          <a:spLocks noChangeShapeType="1"/>
        </xdr:cNvSpPr>
      </xdr:nvSpPr>
      <xdr:spPr bwMode="auto">
        <a:xfrm>
          <a:off x="5095876" y="3109632"/>
          <a:ext cx="1180539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8</xdr:col>
      <xdr:colOff>57150</xdr:colOff>
      <xdr:row>8</xdr:row>
      <xdr:rowOff>113598</xdr:rowOff>
    </xdr:from>
    <xdr:to>
      <xdr:col>8</xdr:col>
      <xdr:colOff>654328</xdr:colOff>
      <xdr:row>13</xdr:row>
      <xdr:rowOff>95251</xdr:rowOff>
    </xdr:to>
    <xdr:cxnSp macro="">
      <xdr:nvCxnSpPr>
        <xdr:cNvPr id="145" name="AutoShape 11">
          <a:extLst>
            <a:ext uri="{FF2B5EF4-FFF2-40B4-BE49-F238E27FC236}">
              <a16:creationId xmlns:a16="http://schemas.microsoft.com/office/drawing/2014/main" id="{DF9E15C1-F56A-428A-B74E-D14B3B505029}"/>
            </a:ext>
          </a:extLst>
        </xdr:cNvPr>
        <xdr:cNvCxnSpPr>
          <a:cxnSpLocks noChangeShapeType="1"/>
          <a:stCxn id="144" idx="1"/>
          <a:endCxn id="102" idx="2"/>
        </xdr:cNvCxnSpPr>
      </xdr:nvCxnSpPr>
      <xdr:spPr bwMode="auto">
        <a:xfrm flipV="1">
          <a:off x="6267450" y="2018598"/>
          <a:ext cx="597178" cy="1048453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22</xdr:row>
      <xdr:rowOff>174625</xdr:rowOff>
    </xdr:from>
    <xdr:to>
      <xdr:col>15</xdr:col>
      <xdr:colOff>574675</xdr:colOff>
      <xdr:row>23</xdr:row>
      <xdr:rowOff>149225</xdr:rowOff>
    </xdr:to>
    <xdr:grpSp>
      <xdr:nvGrpSpPr>
        <xdr:cNvPr id="149" name="Group 148">
          <a:extLst>
            <a:ext uri="{FF2B5EF4-FFF2-40B4-BE49-F238E27FC236}">
              <a16:creationId xmlns:a16="http://schemas.microsoft.com/office/drawing/2014/main" id="{734D5DF3-BDDD-4934-8B47-2774197291C8}"/>
            </a:ext>
          </a:extLst>
        </xdr:cNvPr>
        <xdr:cNvGrpSpPr/>
      </xdr:nvGrpSpPr>
      <xdr:grpSpPr>
        <a:xfrm>
          <a:off x="10452287" y="5105213"/>
          <a:ext cx="1507564" cy="165100"/>
          <a:chOff x="9747250" y="4410075"/>
          <a:chExt cx="1511300" cy="311150"/>
        </a:xfrm>
      </xdr:grpSpPr>
      <xdr:cxnSp macro="">
        <xdr:nvCxnSpPr>
          <xdr:cNvPr id="150" name="Straight Connector 149">
            <a:extLst>
              <a:ext uri="{FF2B5EF4-FFF2-40B4-BE49-F238E27FC236}">
                <a16:creationId xmlns:a16="http://schemas.microsoft.com/office/drawing/2014/main" id="{217DEAEE-7004-414B-8626-C9C5937BC3DA}"/>
              </a:ext>
            </a:extLst>
          </xdr:cNvPr>
          <xdr:cNvCxnSpPr/>
        </xdr:nvCxnSpPr>
        <xdr:spPr>
          <a:xfrm>
            <a:off x="9753600" y="4565650"/>
            <a:ext cx="149860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" name="Straight Connector 150">
            <a:extLst>
              <a:ext uri="{FF2B5EF4-FFF2-40B4-BE49-F238E27FC236}">
                <a16:creationId xmlns:a16="http://schemas.microsoft.com/office/drawing/2014/main" id="{387583F7-4135-40C0-9D7D-25398C3842DB}"/>
              </a:ext>
            </a:extLst>
          </xdr:cNvPr>
          <xdr:cNvCxnSpPr/>
        </xdr:nvCxnSpPr>
        <xdr:spPr>
          <a:xfrm rot="5400000">
            <a:off x="9591675" y="4565650"/>
            <a:ext cx="31115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" name="Straight Connector 151">
            <a:extLst>
              <a:ext uri="{FF2B5EF4-FFF2-40B4-BE49-F238E27FC236}">
                <a16:creationId xmlns:a16="http://schemas.microsoft.com/office/drawing/2014/main" id="{2768165D-2C0E-4ED7-91D4-6A9F5994DCF3}"/>
              </a:ext>
            </a:extLst>
          </xdr:cNvPr>
          <xdr:cNvCxnSpPr/>
        </xdr:nvCxnSpPr>
        <xdr:spPr>
          <a:xfrm rot="5400000">
            <a:off x="11102975" y="4565650"/>
            <a:ext cx="31115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637935</xdr:colOff>
      <xdr:row>22</xdr:row>
      <xdr:rowOff>47625</xdr:rowOff>
    </xdr:from>
    <xdr:to>
      <xdr:col>15</xdr:col>
      <xdr:colOff>441605</xdr:colOff>
      <xdr:row>23</xdr:row>
      <xdr:rowOff>92075</xdr:rowOff>
    </xdr:to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3582871-7ABD-416F-BEF6-8A6FDB183682}"/>
            </a:ext>
          </a:extLst>
        </xdr:cNvPr>
        <xdr:cNvSpPr txBox="1"/>
      </xdr:nvSpPr>
      <xdr:spPr>
        <a:xfrm>
          <a:off x="10553460" y="4905375"/>
          <a:ext cx="1260995" cy="234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100"/>
            <a:t>L3 Exam</a:t>
          </a:r>
        </a:p>
      </xdr:txBody>
    </xdr:sp>
    <xdr:clientData/>
  </xdr:twoCellAnchor>
  <xdr:twoCellAnchor>
    <xdr:from>
      <xdr:col>3</xdr:col>
      <xdr:colOff>1075551</xdr:colOff>
      <xdr:row>8</xdr:row>
      <xdr:rowOff>113598</xdr:rowOff>
    </xdr:from>
    <xdr:to>
      <xdr:col>4</xdr:col>
      <xdr:colOff>654054</xdr:colOff>
      <xdr:row>20</xdr:row>
      <xdr:rowOff>146616</xdr:rowOff>
    </xdr:to>
    <xdr:cxnSp macro="">
      <xdr:nvCxnSpPr>
        <xdr:cNvPr id="157" name="AutoShape 11">
          <a:extLst>
            <a:ext uri="{FF2B5EF4-FFF2-40B4-BE49-F238E27FC236}">
              <a16:creationId xmlns:a16="http://schemas.microsoft.com/office/drawing/2014/main" id="{779276B5-DAD5-46CC-91B8-31E781638D03}"/>
            </a:ext>
          </a:extLst>
        </xdr:cNvPr>
        <xdr:cNvCxnSpPr>
          <a:cxnSpLocks noChangeShapeType="1"/>
          <a:stCxn id="36" idx="3"/>
          <a:endCxn id="9" idx="2"/>
        </xdr:cNvCxnSpPr>
      </xdr:nvCxnSpPr>
      <xdr:spPr bwMode="auto">
        <a:xfrm flipV="1">
          <a:off x="2818626" y="2018598"/>
          <a:ext cx="654828" cy="254761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211303</xdr:colOff>
      <xdr:row>25</xdr:row>
      <xdr:rowOff>2681</xdr:rowOff>
    </xdr:from>
    <xdr:to>
      <xdr:col>2</xdr:col>
      <xdr:colOff>172493</xdr:colOff>
      <xdr:row>25</xdr:row>
      <xdr:rowOff>283351</xdr:rowOff>
    </xdr:to>
    <xdr:sp macro="" textlink="StudentSuccess">
      <xdr:nvSpPr>
        <xdr:cNvPr id="73" name="Flowchart: Data 72">
          <a:extLst>
            <a:ext uri="{FF2B5EF4-FFF2-40B4-BE49-F238E27FC236}">
              <a16:creationId xmlns:a16="http://schemas.microsoft.com/office/drawing/2014/main" id="{CB5EB816-176E-4E50-9A94-2077CBA9F9D1}"/>
            </a:ext>
          </a:extLst>
        </xdr:cNvPr>
        <xdr:cNvSpPr/>
      </xdr:nvSpPr>
      <xdr:spPr>
        <a:xfrm>
          <a:off x="211303" y="5431931"/>
          <a:ext cx="1323265" cy="28067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8B842E0-0520-485A-97BE-921CCFBB4989}" type="TxLink">
            <a:rPr lang="en-US" sz="1050" b="0" i="0" u="none" strike="noStrike">
              <a:solidFill>
                <a:srgbClr val="000000"/>
              </a:solidFill>
              <a:latin typeface="+mn-lt"/>
              <a:cs typeface="Arial"/>
            </a:rPr>
            <a:pPr algn="ctr"/>
            <a:t>Univ 101</a:t>
          </a:fld>
          <a:endParaRPr lang="en-US" sz="800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17</xdr:row>
      <xdr:rowOff>0</xdr:rowOff>
    </xdr:from>
    <xdr:to>
      <xdr:col>10</xdr:col>
      <xdr:colOff>58854</xdr:colOff>
      <xdr:row>18</xdr:row>
      <xdr:rowOff>49403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30F585E2-6628-4375-8A43-CFFAC496EC1B}"/>
            </a:ext>
          </a:extLst>
        </xdr:cNvPr>
        <xdr:cNvSpPr/>
      </xdr:nvSpPr>
      <xdr:spPr>
        <a:xfrm>
          <a:off x="7219950" y="3781425"/>
          <a:ext cx="1192329" cy="335153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00">
              <a:latin typeface="+mn-lt"/>
              <a:cs typeface="Arial" panose="020B0604020202020204" pitchFamily="34" charset="0"/>
            </a:rPr>
            <a:t>Eng Elec</a:t>
          </a:r>
        </a:p>
      </xdr:txBody>
    </xdr:sp>
    <xdr:clientData/>
  </xdr:twoCellAnchor>
  <xdr:twoCellAnchor>
    <xdr:from>
      <xdr:col>2</xdr:col>
      <xdr:colOff>23934</xdr:colOff>
      <xdr:row>5</xdr:row>
      <xdr:rowOff>117606</xdr:rowOff>
    </xdr:from>
    <xdr:to>
      <xdr:col>4</xdr:col>
      <xdr:colOff>654054</xdr:colOff>
      <xdr:row>8</xdr:row>
      <xdr:rowOff>113598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47FECD33-24B0-4546-8C54-53ED50879148}"/>
            </a:ext>
          </a:extLst>
        </xdr:cNvPr>
        <xdr:cNvCxnSpPr>
          <a:stCxn id="6" idx="6"/>
          <a:endCxn id="9" idx="2"/>
        </xdr:cNvCxnSpPr>
      </xdr:nvCxnSpPr>
      <xdr:spPr>
        <a:xfrm>
          <a:off x="1391052" y="1406282"/>
          <a:ext cx="2086884" cy="634728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26547</xdr:colOff>
      <xdr:row>5</xdr:row>
      <xdr:rowOff>117606</xdr:rowOff>
    </xdr:from>
    <xdr:to>
      <xdr:col>6</xdr:col>
      <xdr:colOff>557313</xdr:colOff>
      <xdr:row>8</xdr:row>
      <xdr:rowOff>113598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126FF797-1CF3-4960-9F1B-1E8EF7EFCAD5}"/>
            </a:ext>
          </a:extLst>
        </xdr:cNvPr>
        <xdr:cNvCxnSpPr>
          <a:stCxn id="8" idx="6"/>
          <a:endCxn id="17" idx="2"/>
        </xdr:cNvCxnSpPr>
      </xdr:nvCxnSpPr>
      <xdr:spPr>
        <a:xfrm>
          <a:off x="4598547" y="1406282"/>
          <a:ext cx="530766" cy="634728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127413</xdr:colOff>
      <xdr:row>5</xdr:row>
      <xdr:rowOff>117606</xdr:rowOff>
    </xdr:from>
    <xdr:to>
      <xdr:col>14</xdr:col>
      <xdr:colOff>366178</xdr:colOff>
      <xdr:row>20</xdr:row>
      <xdr:rowOff>123825</xdr:rowOff>
    </xdr:to>
    <xdr:cxnSp macro="">
      <xdr:nvCxnSpPr>
        <xdr:cNvPr id="160" name="Straight Connector 159">
          <a:extLst>
            <a:ext uri="{FF2B5EF4-FFF2-40B4-BE49-F238E27FC236}">
              <a16:creationId xmlns:a16="http://schemas.microsoft.com/office/drawing/2014/main" id="{FE199D8B-148D-4331-87FE-90E70FAA996C}"/>
            </a:ext>
          </a:extLst>
        </xdr:cNvPr>
        <xdr:cNvCxnSpPr>
          <a:endCxn id="12" idx="2"/>
        </xdr:cNvCxnSpPr>
      </xdr:nvCxnSpPr>
      <xdr:spPr>
        <a:xfrm flipV="1">
          <a:off x="11131589" y="1406282"/>
          <a:ext cx="238765" cy="3199896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217320</xdr:colOff>
      <xdr:row>20</xdr:row>
      <xdr:rowOff>115564</xdr:rowOff>
    </xdr:from>
    <xdr:to>
      <xdr:col>14</xdr:col>
      <xdr:colOff>127413</xdr:colOff>
      <xdr:row>20</xdr:row>
      <xdr:rowOff>115564</xdr:rowOff>
    </xdr:to>
    <xdr:cxnSp macro="">
      <xdr:nvCxnSpPr>
        <xdr:cNvPr id="168" name="Straight Connector 167">
          <a:extLst>
            <a:ext uri="{FF2B5EF4-FFF2-40B4-BE49-F238E27FC236}">
              <a16:creationId xmlns:a16="http://schemas.microsoft.com/office/drawing/2014/main" id="{D1030715-3839-4FA2-9DA4-B5554B44A738}"/>
            </a:ext>
          </a:extLst>
        </xdr:cNvPr>
        <xdr:cNvCxnSpPr>
          <a:stCxn id="23" idx="6"/>
        </xdr:cNvCxnSpPr>
      </xdr:nvCxnSpPr>
      <xdr:spPr>
        <a:xfrm>
          <a:off x="7108938" y="4597917"/>
          <a:ext cx="4022651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19</xdr:col>
      <xdr:colOff>747712</xdr:colOff>
      <xdr:row>28</xdr:row>
      <xdr:rowOff>116683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772275" y="2019300"/>
          <a:ext cx="4957762" cy="39171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Notes:</a:t>
          </a:r>
        </a:p>
        <a:p>
          <a:r>
            <a:rPr lang="en-US" sz="1100"/>
            <a:t>1.</a:t>
          </a:r>
          <a:r>
            <a:rPr lang="en-US" sz="1100" baseline="0"/>
            <a:t> Courses colored                    should </a:t>
          </a:r>
          <a:r>
            <a:rPr lang="en-US" sz="1100" b="1" i="1" baseline="0"/>
            <a:t>not</a:t>
          </a:r>
          <a:r>
            <a:rPr lang="en-US" sz="1100" baseline="0"/>
            <a:t> be taken out of order.  These courses are foundational or prequisite to future courses.  Moreover, many of the chemical engineering courses are only offered once a year, so neglecting to take them as indicated can drastically delay graduation. </a:t>
          </a:r>
        </a:p>
        <a:p>
          <a:endParaRPr lang="en-US" sz="1100" baseline="0"/>
        </a:p>
        <a:p>
          <a:r>
            <a:rPr lang="en-US" sz="1100" baseline="0"/>
            <a:t>2. Courses colored                    have limited flexibility between fall and winter semesters but should not be postponed beyond the year in which they are recommended.</a:t>
          </a:r>
        </a:p>
        <a:p>
          <a:endParaRPr lang="en-US" sz="1100" baseline="0"/>
        </a:p>
        <a:p>
          <a:r>
            <a:rPr lang="en-US" sz="1100" baseline="0"/>
            <a:t>3. Courses colored                    may be moved freely.</a:t>
          </a:r>
        </a:p>
        <a:p>
          <a:endParaRPr lang="en-US" sz="1100" baseline="0"/>
        </a:p>
        <a:p>
          <a:r>
            <a:rPr lang="en-US" sz="1100" baseline="0"/>
            <a:t>4. </a:t>
          </a:r>
          <a:r>
            <a:rPr lang="en-US" sz="1100" b="1" u="sng" baseline="0"/>
            <a:t>Pay very close attention to prerequisites</a:t>
          </a:r>
          <a:r>
            <a:rPr lang="en-US" sz="1100" b="1" i="1" u="sng" baseline="0"/>
            <a:t>.  </a:t>
          </a:r>
          <a:r>
            <a:rPr lang="en-US" sz="1100" b="1" i="1" baseline="0"/>
            <a:t>You will not be allowed to take courses without fulfilling the prerequisites even if it means delaying graduation a year</a:t>
          </a:r>
          <a:r>
            <a:rPr lang="en-US" sz="1100" b="0" i="1" baseline="0"/>
            <a:t>.</a:t>
          </a:r>
          <a:r>
            <a:rPr lang="en-US" sz="1100" b="0" baseline="0"/>
            <a:t>  If you have any questions talk to your faculty advisor or the department academic advisor.  </a:t>
          </a:r>
        </a:p>
        <a:p>
          <a:r>
            <a:rPr lang="en-US" sz="1100" b="0" baseline="0"/>
            <a:t>    </a:t>
          </a:r>
          <a:r>
            <a:rPr lang="en-US" sz="1100" b="0" u="sng" baseline="0"/>
            <a:t>Common Prerequisite Problems</a:t>
          </a:r>
        </a:p>
        <a:p>
          <a:r>
            <a:rPr lang="en-US" sz="1100" b="0" u="none" baseline="0"/>
            <a:t>    - Students delay/drop Chem 467 and cannot take Ch En 373.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- Students delay/drop Ch En 311 and cannot take Ch En 376.</a:t>
          </a:r>
          <a:endParaRPr lang="en-US" sz="1100" b="0" u="none" baseline="0"/>
        </a:p>
        <a:p>
          <a:r>
            <a:rPr lang="en-US" sz="1100" b="0" u="none" baseline="0"/>
            <a:t>    - Students delay/drop Engl 316 and cannot take Ch En 479.</a:t>
          </a:r>
        </a:p>
        <a:p>
          <a:r>
            <a:rPr lang="en-US" sz="1100" b="0" u="none" baseline="0"/>
            <a:t>    - Students delay/drop Ch En 376 and cannot take Ch En 479.</a:t>
          </a:r>
        </a:p>
        <a:p>
          <a:r>
            <a:rPr lang="en-US" sz="1100" b="0" u="none" baseline="0"/>
            <a:t>    - There are many others.  Be careful and follow the schedules in this document.</a:t>
          </a:r>
        </a:p>
      </xdr:txBody>
    </xdr:sp>
    <xdr:clientData/>
  </xdr:twoCellAnchor>
  <xdr:twoCellAnchor>
    <xdr:from>
      <xdr:col>13</xdr:col>
      <xdr:colOff>221454</xdr:colOff>
      <xdr:row>10</xdr:row>
      <xdr:rowOff>42863</xdr:rowOff>
    </xdr:from>
    <xdr:to>
      <xdr:col>15</xdr:col>
      <xdr:colOff>59529</xdr:colOff>
      <xdr:row>10</xdr:row>
      <xdr:rowOff>195264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8574879" y="2262188"/>
          <a:ext cx="428625" cy="152401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221454</xdr:colOff>
      <xdr:row>14</xdr:row>
      <xdr:rowOff>88107</xdr:rowOff>
    </xdr:from>
    <xdr:to>
      <xdr:col>15</xdr:col>
      <xdr:colOff>59529</xdr:colOff>
      <xdr:row>15</xdr:row>
      <xdr:rowOff>40483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8574879" y="3107532"/>
          <a:ext cx="428625" cy="152401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221454</xdr:colOff>
      <xdr:row>17</xdr:row>
      <xdr:rowOff>161926</xdr:rowOff>
    </xdr:from>
    <xdr:to>
      <xdr:col>15</xdr:col>
      <xdr:colOff>59529</xdr:colOff>
      <xdr:row>18</xdr:row>
      <xdr:rowOff>114301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8574879" y="3781426"/>
          <a:ext cx="428625" cy="1524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emicalengineering.byu.edu/undergraduate/supporting-courses" TargetMode="External"/><Relationship Id="rId13" Type="http://schemas.openxmlformats.org/officeDocument/2006/relationships/hyperlink" Target="https://chemicalengineering.byu.edu/index.php/undergraduate-program/epsel-and-innov-electives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://chemicalengineering.byu.edu/engineering-emsb-electives" TargetMode="External"/><Relationship Id="rId7" Type="http://schemas.openxmlformats.org/officeDocument/2006/relationships/hyperlink" Target="https://chemicalengineering.byu.edu/undergraduate/electives" TargetMode="External"/><Relationship Id="rId12" Type="http://schemas.openxmlformats.org/officeDocument/2006/relationships/hyperlink" Target="https://chemicalengineering.byu.edu/index.php/undergraduate-program/course-planning/biology-course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chemicalengineering.byu.edu/chemistry-courses" TargetMode="External"/><Relationship Id="rId16" Type="http://schemas.openxmlformats.org/officeDocument/2006/relationships/hyperlink" Target="https://chemicalengineering.byu.edu/undergraduate/supporting-courses" TargetMode="External"/><Relationship Id="rId1" Type="http://schemas.openxmlformats.org/officeDocument/2006/relationships/hyperlink" Target="http://chemicalengineering.byu.edu/technical-electives" TargetMode="External"/><Relationship Id="rId6" Type="http://schemas.openxmlformats.org/officeDocument/2006/relationships/hyperlink" Target="https://chemicalengineering.byu.edu/undergraduate/electives" TargetMode="External"/><Relationship Id="rId11" Type="http://schemas.openxmlformats.org/officeDocument/2006/relationships/hyperlink" Target="https://chemicalengineering.byu.edu/undergraduate/standards-l3" TargetMode="External"/><Relationship Id="rId5" Type="http://schemas.openxmlformats.org/officeDocument/2006/relationships/hyperlink" Target="https://chemicalengineering.byu.edu/undergraduate/supporting-courses" TargetMode="External"/><Relationship Id="rId15" Type="http://schemas.openxmlformats.org/officeDocument/2006/relationships/hyperlink" Target="https://chemicalengineering.byu.edu/undergraduate/supporting-courses" TargetMode="External"/><Relationship Id="rId10" Type="http://schemas.openxmlformats.org/officeDocument/2006/relationships/hyperlink" Target="https://chemicalengineering.byu.edu/undergraduate/electives" TargetMode="External"/><Relationship Id="rId4" Type="http://schemas.openxmlformats.org/officeDocument/2006/relationships/hyperlink" Target="http://chemicalengineering.byu.edu/engineering-emsb-electives" TargetMode="External"/><Relationship Id="rId9" Type="http://schemas.openxmlformats.org/officeDocument/2006/relationships/hyperlink" Target="https://chemicalengineering.byu.edu/undergraduate/electives" TargetMode="External"/><Relationship Id="rId14" Type="http://schemas.openxmlformats.org/officeDocument/2006/relationships/hyperlink" Target="https://chemicalengineering.byu.edu/undergraduate/elective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hemicalengineering.byu.edu/undergraduate/supporting-courses" TargetMode="External"/><Relationship Id="rId3" Type="http://schemas.openxmlformats.org/officeDocument/2006/relationships/hyperlink" Target="https://catalog.byu.edu/generaleducation" TargetMode="External"/><Relationship Id="rId7" Type="http://schemas.openxmlformats.org/officeDocument/2006/relationships/hyperlink" Target="https://chemicalengineering.byu.edu/index.php/undergraduate-program/course-planning/biology-course" TargetMode="External"/><Relationship Id="rId2" Type="http://schemas.openxmlformats.org/officeDocument/2006/relationships/hyperlink" Target="https://catalog.byu.edu/generaleducation" TargetMode="External"/><Relationship Id="rId1" Type="http://schemas.openxmlformats.org/officeDocument/2006/relationships/hyperlink" Target="http://ge.byu.edu/ge/universitycore" TargetMode="External"/><Relationship Id="rId6" Type="http://schemas.openxmlformats.org/officeDocument/2006/relationships/hyperlink" Target="https://catalog.byu.edu/generaleducation" TargetMode="External"/><Relationship Id="rId5" Type="http://schemas.openxmlformats.org/officeDocument/2006/relationships/hyperlink" Target="http://catalog.byu.edu/about-byu/university-core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s://catalog.byu.edu/generaleducation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 codeName="Sheet1">
    <pageSetUpPr fitToPage="1"/>
  </sheetPr>
  <dimension ref="B1:Q97"/>
  <sheetViews>
    <sheetView showGridLines="0" showRowColHeaders="0" tabSelected="1" workbookViewId="0">
      <selection activeCell="A106" sqref="A106"/>
    </sheetView>
  </sheetViews>
  <sheetFormatPr defaultColWidth="8.85546875" defaultRowHeight="15" x14ac:dyDescent="0.2"/>
  <cols>
    <col min="1" max="1" width="2.85546875" style="2" customWidth="1"/>
    <col min="2" max="4" width="2.28515625" style="2" customWidth="1"/>
    <col min="5" max="5" width="13.28515625" style="2" customWidth="1"/>
    <col min="6" max="6" width="12.7109375" style="2" customWidth="1"/>
    <col min="7" max="7" width="10.28515625" style="2" customWidth="1"/>
    <col min="8" max="8" width="12" style="2" customWidth="1"/>
    <col min="9" max="11" width="9.140625" style="2" customWidth="1"/>
    <col min="12" max="12" width="18.7109375" style="2" customWidth="1"/>
    <col min="13" max="14" width="8.85546875" style="2" customWidth="1"/>
    <col min="15" max="257" width="8.85546875" style="2"/>
    <col min="258" max="260" width="2.28515625" style="2" customWidth="1"/>
    <col min="261" max="261" width="13.28515625" style="2" customWidth="1"/>
    <col min="262" max="262" width="12.7109375" style="2" customWidth="1"/>
    <col min="263" max="263" width="10.28515625" style="2" customWidth="1"/>
    <col min="264" max="264" width="12" style="2" customWidth="1"/>
    <col min="265" max="513" width="8.85546875" style="2"/>
    <col min="514" max="516" width="2.28515625" style="2" customWidth="1"/>
    <col min="517" max="517" width="13.28515625" style="2" customWidth="1"/>
    <col min="518" max="518" width="12.7109375" style="2" customWidth="1"/>
    <col min="519" max="519" width="10.28515625" style="2" customWidth="1"/>
    <col min="520" max="520" width="12" style="2" customWidth="1"/>
    <col min="521" max="769" width="8.85546875" style="2"/>
    <col min="770" max="772" width="2.28515625" style="2" customWidth="1"/>
    <col min="773" max="773" width="13.28515625" style="2" customWidth="1"/>
    <col min="774" max="774" width="12.7109375" style="2" customWidth="1"/>
    <col min="775" max="775" width="10.28515625" style="2" customWidth="1"/>
    <col min="776" max="776" width="12" style="2" customWidth="1"/>
    <col min="777" max="1025" width="8.85546875" style="2"/>
    <col min="1026" max="1028" width="2.28515625" style="2" customWidth="1"/>
    <col min="1029" max="1029" width="13.28515625" style="2" customWidth="1"/>
    <col min="1030" max="1030" width="12.7109375" style="2" customWidth="1"/>
    <col min="1031" max="1031" width="10.28515625" style="2" customWidth="1"/>
    <col min="1032" max="1032" width="12" style="2" customWidth="1"/>
    <col min="1033" max="1281" width="8.85546875" style="2"/>
    <col min="1282" max="1284" width="2.28515625" style="2" customWidth="1"/>
    <col min="1285" max="1285" width="13.28515625" style="2" customWidth="1"/>
    <col min="1286" max="1286" width="12.7109375" style="2" customWidth="1"/>
    <col min="1287" max="1287" width="10.28515625" style="2" customWidth="1"/>
    <col min="1288" max="1288" width="12" style="2" customWidth="1"/>
    <col min="1289" max="1537" width="8.85546875" style="2"/>
    <col min="1538" max="1540" width="2.28515625" style="2" customWidth="1"/>
    <col min="1541" max="1541" width="13.28515625" style="2" customWidth="1"/>
    <col min="1542" max="1542" width="12.7109375" style="2" customWidth="1"/>
    <col min="1543" max="1543" width="10.28515625" style="2" customWidth="1"/>
    <col min="1544" max="1544" width="12" style="2" customWidth="1"/>
    <col min="1545" max="1793" width="8.85546875" style="2"/>
    <col min="1794" max="1796" width="2.28515625" style="2" customWidth="1"/>
    <col min="1797" max="1797" width="13.28515625" style="2" customWidth="1"/>
    <col min="1798" max="1798" width="12.7109375" style="2" customWidth="1"/>
    <col min="1799" max="1799" width="10.28515625" style="2" customWidth="1"/>
    <col min="1800" max="1800" width="12" style="2" customWidth="1"/>
    <col min="1801" max="2049" width="8.85546875" style="2"/>
    <col min="2050" max="2052" width="2.28515625" style="2" customWidth="1"/>
    <col min="2053" max="2053" width="13.28515625" style="2" customWidth="1"/>
    <col min="2054" max="2054" width="12.7109375" style="2" customWidth="1"/>
    <col min="2055" max="2055" width="10.28515625" style="2" customWidth="1"/>
    <col min="2056" max="2056" width="12" style="2" customWidth="1"/>
    <col min="2057" max="2305" width="8.85546875" style="2"/>
    <col min="2306" max="2308" width="2.28515625" style="2" customWidth="1"/>
    <col min="2309" max="2309" width="13.28515625" style="2" customWidth="1"/>
    <col min="2310" max="2310" width="12.7109375" style="2" customWidth="1"/>
    <col min="2311" max="2311" width="10.28515625" style="2" customWidth="1"/>
    <col min="2312" max="2312" width="12" style="2" customWidth="1"/>
    <col min="2313" max="2561" width="8.85546875" style="2"/>
    <col min="2562" max="2564" width="2.28515625" style="2" customWidth="1"/>
    <col min="2565" max="2565" width="13.28515625" style="2" customWidth="1"/>
    <col min="2566" max="2566" width="12.7109375" style="2" customWidth="1"/>
    <col min="2567" max="2567" width="10.28515625" style="2" customWidth="1"/>
    <col min="2568" max="2568" width="12" style="2" customWidth="1"/>
    <col min="2569" max="2817" width="8.85546875" style="2"/>
    <col min="2818" max="2820" width="2.28515625" style="2" customWidth="1"/>
    <col min="2821" max="2821" width="13.28515625" style="2" customWidth="1"/>
    <col min="2822" max="2822" width="12.7109375" style="2" customWidth="1"/>
    <col min="2823" max="2823" width="10.28515625" style="2" customWidth="1"/>
    <col min="2824" max="2824" width="12" style="2" customWidth="1"/>
    <col min="2825" max="3073" width="8.85546875" style="2"/>
    <col min="3074" max="3076" width="2.28515625" style="2" customWidth="1"/>
    <col min="3077" max="3077" width="13.28515625" style="2" customWidth="1"/>
    <col min="3078" max="3078" width="12.7109375" style="2" customWidth="1"/>
    <col min="3079" max="3079" width="10.28515625" style="2" customWidth="1"/>
    <col min="3080" max="3080" width="12" style="2" customWidth="1"/>
    <col min="3081" max="3329" width="8.85546875" style="2"/>
    <col min="3330" max="3332" width="2.28515625" style="2" customWidth="1"/>
    <col min="3333" max="3333" width="13.28515625" style="2" customWidth="1"/>
    <col min="3334" max="3334" width="12.7109375" style="2" customWidth="1"/>
    <col min="3335" max="3335" width="10.28515625" style="2" customWidth="1"/>
    <col min="3336" max="3336" width="12" style="2" customWidth="1"/>
    <col min="3337" max="3585" width="8.85546875" style="2"/>
    <col min="3586" max="3588" width="2.28515625" style="2" customWidth="1"/>
    <col min="3589" max="3589" width="13.28515625" style="2" customWidth="1"/>
    <col min="3590" max="3590" width="12.7109375" style="2" customWidth="1"/>
    <col min="3591" max="3591" width="10.28515625" style="2" customWidth="1"/>
    <col min="3592" max="3592" width="12" style="2" customWidth="1"/>
    <col min="3593" max="3841" width="8.85546875" style="2"/>
    <col min="3842" max="3844" width="2.28515625" style="2" customWidth="1"/>
    <col min="3845" max="3845" width="13.28515625" style="2" customWidth="1"/>
    <col min="3846" max="3846" width="12.7109375" style="2" customWidth="1"/>
    <col min="3847" max="3847" width="10.28515625" style="2" customWidth="1"/>
    <col min="3848" max="3848" width="12" style="2" customWidth="1"/>
    <col min="3849" max="4097" width="8.85546875" style="2"/>
    <col min="4098" max="4100" width="2.28515625" style="2" customWidth="1"/>
    <col min="4101" max="4101" width="13.28515625" style="2" customWidth="1"/>
    <col min="4102" max="4102" width="12.7109375" style="2" customWidth="1"/>
    <col min="4103" max="4103" width="10.28515625" style="2" customWidth="1"/>
    <col min="4104" max="4104" width="12" style="2" customWidth="1"/>
    <col min="4105" max="4353" width="8.85546875" style="2"/>
    <col min="4354" max="4356" width="2.28515625" style="2" customWidth="1"/>
    <col min="4357" max="4357" width="13.28515625" style="2" customWidth="1"/>
    <col min="4358" max="4358" width="12.7109375" style="2" customWidth="1"/>
    <col min="4359" max="4359" width="10.28515625" style="2" customWidth="1"/>
    <col min="4360" max="4360" width="12" style="2" customWidth="1"/>
    <col min="4361" max="4609" width="8.85546875" style="2"/>
    <col min="4610" max="4612" width="2.28515625" style="2" customWidth="1"/>
    <col min="4613" max="4613" width="13.28515625" style="2" customWidth="1"/>
    <col min="4614" max="4614" width="12.7109375" style="2" customWidth="1"/>
    <col min="4615" max="4615" width="10.28515625" style="2" customWidth="1"/>
    <col min="4616" max="4616" width="12" style="2" customWidth="1"/>
    <col min="4617" max="4865" width="8.85546875" style="2"/>
    <col min="4866" max="4868" width="2.28515625" style="2" customWidth="1"/>
    <col min="4869" max="4869" width="13.28515625" style="2" customWidth="1"/>
    <col min="4870" max="4870" width="12.7109375" style="2" customWidth="1"/>
    <col min="4871" max="4871" width="10.28515625" style="2" customWidth="1"/>
    <col min="4872" max="4872" width="12" style="2" customWidth="1"/>
    <col min="4873" max="5121" width="8.85546875" style="2"/>
    <col min="5122" max="5124" width="2.28515625" style="2" customWidth="1"/>
    <col min="5125" max="5125" width="13.28515625" style="2" customWidth="1"/>
    <col min="5126" max="5126" width="12.7109375" style="2" customWidth="1"/>
    <col min="5127" max="5127" width="10.28515625" style="2" customWidth="1"/>
    <col min="5128" max="5128" width="12" style="2" customWidth="1"/>
    <col min="5129" max="5377" width="8.85546875" style="2"/>
    <col min="5378" max="5380" width="2.28515625" style="2" customWidth="1"/>
    <col min="5381" max="5381" width="13.28515625" style="2" customWidth="1"/>
    <col min="5382" max="5382" width="12.7109375" style="2" customWidth="1"/>
    <col min="5383" max="5383" width="10.28515625" style="2" customWidth="1"/>
    <col min="5384" max="5384" width="12" style="2" customWidth="1"/>
    <col min="5385" max="5633" width="8.85546875" style="2"/>
    <col min="5634" max="5636" width="2.28515625" style="2" customWidth="1"/>
    <col min="5637" max="5637" width="13.28515625" style="2" customWidth="1"/>
    <col min="5638" max="5638" width="12.7109375" style="2" customWidth="1"/>
    <col min="5639" max="5639" width="10.28515625" style="2" customWidth="1"/>
    <col min="5640" max="5640" width="12" style="2" customWidth="1"/>
    <col min="5641" max="5889" width="8.85546875" style="2"/>
    <col min="5890" max="5892" width="2.28515625" style="2" customWidth="1"/>
    <col min="5893" max="5893" width="13.28515625" style="2" customWidth="1"/>
    <col min="5894" max="5894" width="12.7109375" style="2" customWidth="1"/>
    <col min="5895" max="5895" width="10.28515625" style="2" customWidth="1"/>
    <col min="5896" max="5896" width="12" style="2" customWidth="1"/>
    <col min="5897" max="6145" width="8.85546875" style="2"/>
    <col min="6146" max="6148" width="2.28515625" style="2" customWidth="1"/>
    <col min="6149" max="6149" width="13.28515625" style="2" customWidth="1"/>
    <col min="6150" max="6150" width="12.7109375" style="2" customWidth="1"/>
    <col min="6151" max="6151" width="10.28515625" style="2" customWidth="1"/>
    <col min="6152" max="6152" width="12" style="2" customWidth="1"/>
    <col min="6153" max="6401" width="8.85546875" style="2"/>
    <col min="6402" max="6404" width="2.28515625" style="2" customWidth="1"/>
    <col min="6405" max="6405" width="13.28515625" style="2" customWidth="1"/>
    <col min="6406" max="6406" width="12.7109375" style="2" customWidth="1"/>
    <col min="6407" max="6407" width="10.28515625" style="2" customWidth="1"/>
    <col min="6408" max="6408" width="12" style="2" customWidth="1"/>
    <col min="6409" max="6657" width="8.85546875" style="2"/>
    <col min="6658" max="6660" width="2.28515625" style="2" customWidth="1"/>
    <col min="6661" max="6661" width="13.28515625" style="2" customWidth="1"/>
    <col min="6662" max="6662" width="12.7109375" style="2" customWidth="1"/>
    <col min="6663" max="6663" width="10.28515625" style="2" customWidth="1"/>
    <col min="6664" max="6664" width="12" style="2" customWidth="1"/>
    <col min="6665" max="6913" width="8.85546875" style="2"/>
    <col min="6914" max="6916" width="2.28515625" style="2" customWidth="1"/>
    <col min="6917" max="6917" width="13.28515625" style="2" customWidth="1"/>
    <col min="6918" max="6918" width="12.7109375" style="2" customWidth="1"/>
    <col min="6919" max="6919" width="10.28515625" style="2" customWidth="1"/>
    <col min="6920" max="6920" width="12" style="2" customWidth="1"/>
    <col min="6921" max="7169" width="8.85546875" style="2"/>
    <col min="7170" max="7172" width="2.28515625" style="2" customWidth="1"/>
    <col min="7173" max="7173" width="13.28515625" style="2" customWidth="1"/>
    <col min="7174" max="7174" width="12.7109375" style="2" customWidth="1"/>
    <col min="7175" max="7175" width="10.28515625" style="2" customWidth="1"/>
    <col min="7176" max="7176" width="12" style="2" customWidth="1"/>
    <col min="7177" max="7425" width="8.85546875" style="2"/>
    <col min="7426" max="7428" width="2.28515625" style="2" customWidth="1"/>
    <col min="7429" max="7429" width="13.28515625" style="2" customWidth="1"/>
    <col min="7430" max="7430" width="12.7109375" style="2" customWidth="1"/>
    <col min="7431" max="7431" width="10.28515625" style="2" customWidth="1"/>
    <col min="7432" max="7432" width="12" style="2" customWidth="1"/>
    <col min="7433" max="7681" width="8.85546875" style="2"/>
    <col min="7682" max="7684" width="2.28515625" style="2" customWidth="1"/>
    <col min="7685" max="7685" width="13.28515625" style="2" customWidth="1"/>
    <col min="7686" max="7686" width="12.7109375" style="2" customWidth="1"/>
    <col min="7687" max="7687" width="10.28515625" style="2" customWidth="1"/>
    <col min="7688" max="7688" width="12" style="2" customWidth="1"/>
    <col min="7689" max="7937" width="8.85546875" style="2"/>
    <col min="7938" max="7940" width="2.28515625" style="2" customWidth="1"/>
    <col min="7941" max="7941" width="13.28515625" style="2" customWidth="1"/>
    <col min="7942" max="7942" width="12.7109375" style="2" customWidth="1"/>
    <col min="7943" max="7943" width="10.28515625" style="2" customWidth="1"/>
    <col min="7944" max="7944" width="12" style="2" customWidth="1"/>
    <col min="7945" max="8193" width="8.85546875" style="2"/>
    <col min="8194" max="8196" width="2.28515625" style="2" customWidth="1"/>
    <col min="8197" max="8197" width="13.28515625" style="2" customWidth="1"/>
    <col min="8198" max="8198" width="12.7109375" style="2" customWidth="1"/>
    <col min="8199" max="8199" width="10.28515625" style="2" customWidth="1"/>
    <col min="8200" max="8200" width="12" style="2" customWidth="1"/>
    <col min="8201" max="8449" width="8.85546875" style="2"/>
    <col min="8450" max="8452" width="2.28515625" style="2" customWidth="1"/>
    <col min="8453" max="8453" width="13.28515625" style="2" customWidth="1"/>
    <col min="8454" max="8454" width="12.7109375" style="2" customWidth="1"/>
    <col min="8455" max="8455" width="10.28515625" style="2" customWidth="1"/>
    <col min="8456" max="8456" width="12" style="2" customWidth="1"/>
    <col min="8457" max="8705" width="8.85546875" style="2"/>
    <col min="8706" max="8708" width="2.28515625" style="2" customWidth="1"/>
    <col min="8709" max="8709" width="13.28515625" style="2" customWidth="1"/>
    <col min="8710" max="8710" width="12.7109375" style="2" customWidth="1"/>
    <col min="8711" max="8711" width="10.28515625" style="2" customWidth="1"/>
    <col min="8712" max="8712" width="12" style="2" customWidth="1"/>
    <col min="8713" max="8961" width="8.85546875" style="2"/>
    <col min="8962" max="8964" width="2.28515625" style="2" customWidth="1"/>
    <col min="8965" max="8965" width="13.28515625" style="2" customWidth="1"/>
    <col min="8966" max="8966" width="12.7109375" style="2" customWidth="1"/>
    <col min="8967" max="8967" width="10.28515625" style="2" customWidth="1"/>
    <col min="8968" max="8968" width="12" style="2" customWidth="1"/>
    <col min="8969" max="9217" width="8.85546875" style="2"/>
    <col min="9218" max="9220" width="2.28515625" style="2" customWidth="1"/>
    <col min="9221" max="9221" width="13.28515625" style="2" customWidth="1"/>
    <col min="9222" max="9222" width="12.7109375" style="2" customWidth="1"/>
    <col min="9223" max="9223" width="10.28515625" style="2" customWidth="1"/>
    <col min="9224" max="9224" width="12" style="2" customWidth="1"/>
    <col min="9225" max="9473" width="8.85546875" style="2"/>
    <col min="9474" max="9476" width="2.28515625" style="2" customWidth="1"/>
    <col min="9477" max="9477" width="13.28515625" style="2" customWidth="1"/>
    <col min="9478" max="9478" width="12.7109375" style="2" customWidth="1"/>
    <col min="9479" max="9479" width="10.28515625" style="2" customWidth="1"/>
    <col min="9480" max="9480" width="12" style="2" customWidth="1"/>
    <col min="9481" max="9729" width="8.85546875" style="2"/>
    <col min="9730" max="9732" width="2.28515625" style="2" customWidth="1"/>
    <col min="9733" max="9733" width="13.28515625" style="2" customWidth="1"/>
    <col min="9734" max="9734" width="12.7109375" style="2" customWidth="1"/>
    <col min="9735" max="9735" width="10.28515625" style="2" customWidth="1"/>
    <col min="9736" max="9736" width="12" style="2" customWidth="1"/>
    <col min="9737" max="9985" width="8.85546875" style="2"/>
    <col min="9986" max="9988" width="2.28515625" style="2" customWidth="1"/>
    <col min="9989" max="9989" width="13.28515625" style="2" customWidth="1"/>
    <col min="9990" max="9990" width="12.7109375" style="2" customWidth="1"/>
    <col min="9991" max="9991" width="10.28515625" style="2" customWidth="1"/>
    <col min="9992" max="9992" width="12" style="2" customWidth="1"/>
    <col min="9993" max="10241" width="8.85546875" style="2"/>
    <col min="10242" max="10244" width="2.28515625" style="2" customWidth="1"/>
    <col min="10245" max="10245" width="13.28515625" style="2" customWidth="1"/>
    <col min="10246" max="10246" width="12.7109375" style="2" customWidth="1"/>
    <col min="10247" max="10247" width="10.28515625" style="2" customWidth="1"/>
    <col min="10248" max="10248" width="12" style="2" customWidth="1"/>
    <col min="10249" max="10497" width="8.85546875" style="2"/>
    <col min="10498" max="10500" width="2.28515625" style="2" customWidth="1"/>
    <col min="10501" max="10501" width="13.28515625" style="2" customWidth="1"/>
    <col min="10502" max="10502" width="12.7109375" style="2" customWidth="1"/>
    <col min="10503" max="10503" width="10.28515625" style="2" customWidth="1"/>
    <col min="10504" max="10504" width="12" style="2" customWidth="1"/>
    <col min="10505" max="10753" width="8.85546875" style="2"/>
    <col min="10754" max="10756" width="2.28515625" style="2" customWidth="1"/>
    <col min="10757" max="10757" width="13.28515625" style="2" customWidth="1"/>
    <col min="10758" max="10758" width="12.7109375" style="2" customWidth="1"/>
    <col min="10759" max="10759" width="10.28515625" style="2" customWidth="1"/>
    <col min="10760" max="10760" width="12" style="2" customWidth="1"/>
    <col min="10761" max="11009" width="8.85546875" style="2"/>
    <col min="11010" max="11012" width="2.28515625" style="2" customWidth="1"/>
    <col min="11013" max="11013" width="13.28515625" style="2" customWidth="1"/>
    <col min="11014" max="11014" width="12.7109375" style="2" customWidth="1"/>
    <col min="11015" max="11015" width="10.28515625" style="2" customWidth="1"/>
    <col min="11016" max="11016" width="12" style="2" customWidth="1"/>
    <col min="11017" max="11265" width="8.85546875" style="2"/>
    <col min="11266" max="11268" width="2.28515625" style="2" customWidth="1"/>
    <col min="11269" max="11269" width="13.28515625" style="2" customWidth="1"/>
    <col min="11270" max="11270" width="12.7109375" style="2" customWidth="1"/>
    <col min="11271" max="11271" width="10.28515625" style="2" customWidth="1"/>
    <col min="11272" max="11272" width="12" style="2" customWidth="1"/>
    <col min="11273" max="11521" width="8.85546875" style="2"/>
    <col min="11522" max="11524" width="2.28515625" style="2" customWidth="1"/>
    <col min="11525" max="11525" width="13.28515625" style="2" customWidth="1"/>
    <col min="11526" max="11526" width="12.7109375" style="2" customWidth="1"/>
    <col min="11527" max="11527" width="10.28515625" style="2" customWidth="1"/>
    <col min="11528" max="11528" width="12" style="2" customWidth="1"/>
    <col min="11529" max="11777" width="8.85546875" style="2"/>
    <col min="11778" max="11780" width="2.28515625" style="2" customWidth="1"/>
    <col min="11781" max="11781" width="13.28515625" style="2" customWidth="1"/>
    <col min="11782" max="11782" width="12.7109375" style="2" customWidth="1"/>
    <col min="11783" max="11783" width="10.28515625" style="2" customWidth="1"/>
    <col min="11784" max="11784" width="12" style="2" customWidth="1"/>
    <col min="11785" max="12033" width="8.85546875" style="2"/>
    <col min="12034" max="12036" width="2.28515625" style="2" customWidth="1"/>
    <col min="12037" max="12037" width="13.28515625" style="2" customWidth="1"/>
    <col min="12038" max="12038" width="12.7109375" style="2" customWidth="1"/>
    <col min="12039" max="12039" width="10.28515625" style="2" customWidth="1"/>
    <col min="12040" max="12040" width="12" style="2" customWidth="1"/>
    <col min="12041" max="12289" width="8.85546875" style="2"/>
    <col min="12290" max="12292" width="2.28515625" style="2" customWidth="1"/>
    <col min="12293" max="12293" width="13.28515625" style="2" customWidth="1"/>
    <col min="12294" max="12294" width="12.7109375" style="2" customWidth="1"/>
    <col min="12295" max="12295" width="10.28515625" style="2" customWidth="1"/>
    <col min="12296" max="12296" width="12" style="2" customWidth="1"/>
    <col min="12297" max="12545" width="8.85546875" style="2"/>
    <col min="12546" max="12548" width="2.28515625" style="2" customWidth="1"/>
    <col min="12549" max="12549" width="13.28515625" style="2" customWidth="1"/>
    <col min="12550" max="12550" width="12.7109375" style="2" customWidth="1"/>
    <col min="12551" max="12551" width="10.28515625" style="2" customWidth="1"/>
    <col min="12552" max="12552" width="12" style="2" customWidth="1"/>
    <col min="12553" max="12801" width="8.85546875" style="2"/>
    <col min="12802" max="12804" width="2.28515625" style="2" customWidth="1"/>
    <col min="12805" max="12805" width="13.28515625" style="2" customWidth="1"/>
    <col min="12806" max="12806" width="12.7109375" style="2" customWidth="1"/>
    <col min="12807" max="12807" width="10.28515625" style="2" customWidth="1"/>
    <col min="12808" max="12808" width="12" style="2" customWidth="1"/>
    <col min="12809" max="13057" width="8.85546875" style="2"/>
    <col min="13058" max="13060" width="2.28515625" style="2" customWidth="1"/>
    <col min="13061" max="13061" width="13.28515625" style="2" customWidth="1"/>
    <col min="13062" max="13062" width="12.7109375" style="2" customWidth="1"/>
    <col min="13063" max="13063" width="10.28515625" style="2" customWidth="1"/>
    <col min="13064" max="13064" width="12" style="2" customWidth="1"/>
    <col min="13065" max="13313" width="8.85546875" style="2"/>
    <col min="13314" max="13316" width="2.28515625" style="2" customWidth="1"/>
    <col min="13317" max="13317" width="13.28515625" style="2" customWidth="1"/>
    <col min="13318" max="13318" width="12.7109375" style="2" customWidth="1"/>
    <col min="13319" max="13319" width="10.28515625" style="2" customWidth="1"/>
    <col min="13320" max="13320" width="12" style="2" customWidth="1"/>
    <col min="13321" max="13569" width="8.85546875" style="2"/>
    <col min="13570" max="13572" width="2.28515625" style="2" customWidth="1"/>
    <col min="13573" max="13573" width="13.28515625" style="2" customWidth="1"/>
    <col min="13574" max="13574" width="12.7109375" style="2" customWidth="1"/>
    <col min="13575" max="13575" width="10.28515625" style="2" customWidth="1"/>
    <col min="13576" max="13576" width="12" style="2" customWidth="1"/>
    <col min="13577" max="13825" width="8.85546875" style="2"/>
    <col min="13826" max="13828" width="2.28515625" style="2" customWidth="1"/>
    <col min="13829" max="13829" width="13.28515625" style="2" customWidth="1"/>
    <col min="13830" max="13830" width="12.7109375" style="2" customWidth="1"/>
    <col min="13831" max="13831" width="10.28515625" style="2" customWidth="1"/>
    <col min="13832" max="13832" width="12" style="2" customWidth="1"/>
    <col min="13833" max="14081" width="8.85546875" style="2"/>
    <col min="14082" max="14084" width="2.28515625" style="2" customWidth="1"/>
    <col min="14085" max="14085" width="13.28515625" style="2" customWidth="1"/>
    <col min="14086" max="14086" width="12.7109375" style="2" customWidth="1"/>
    <col min="14087" max="14087" width="10.28515625" style="2" customWidth="1"/>
    <col min="14088" max="14088" width="12" style="2" customWidth="1"/>
    <col min="14089" max="14337" width="8.85546875" style="2"/>
    <col min="14338" max="14340" width="2.28515625" style="2" customWidth="1"/>
    <col min="14341" max="14341" width="13.28515625" style="2" customWidth="1"/>
    <col min="14342" max="14342" width="12.7109375" style="2" customWidth="1"/>
    <col min="14343" max="14343" width="10.28515625" style="2" customWidth="1"/>
    <col min="14344" max="14344" width="12" style="2" customWidth="1"/>
    <col min="14345" max="14593" width="8.85546875" style="2"/>
    <col min="14594" max="14596" width="2.28515625" style="2" customWidth="1"/>
    <col min="14597" max="14597" width="13.28515625" style="2" customWidth="1"/>
    <col min="14598" max="14598" width="12.7109375" style="2" customWidth="1"/>
    <col min="14599" max="14599" width="10.28515625" style="2" customWidth="1"/>
    <col min="14600" max="14600" width="12" style="2" customWidth="1"/>
    <col min="14601" max="14849" width="8.85546875" style="2"/>
    <col min="14850" max="14852" width="2.28515625" style="2" customWidth="1"/>
    <col min="14853" max="14853" width="13.28515625" style="2" customWidth="1"/>
    <col min="14854" max="14854" width="12.7109375" style="2" customWidth="1"/>
    <col min="14855" max="14855" width="10.28515625" style="2" customWidth="1"/>
    <col min="14856" max="14856" width="12" style="2" customWidth="1"/>
    <col min="14857" max="15105" width="8.85546875" style="2"/>
    <col min="15106" max="15108" width="2.28515625" style="2" customWidth="1"/>
    <col min="15109" max="15109" width="13.28515625" style="2" customWidth="1"/>
    <col min="15110" max="15110" width="12.7109375" style="2" customWidth="1"/>
    <col min="15111" max="15111" width="10.28515625" style="2" customWidth="1"/>
    <col min="15112" max="15112" width="12" style="2" customWidth="1"/>
    <col min="15113" max="15361" width="8.85546875" style="2"/>
    <col min="15362" max="15364" width="2.28515625" style="2" customWidth="1"/>
    <col min="15365" max="15365" width="13.28515625" style="2" customWidth="1"/>
    <col min="15366" max="15366" width="12.7109375" style="2" customWidth="1"/>
    <col min="15367" max="15367" width="10.28515625" style="2" customWidth="1"/>
    <col min="15368" max="15368" width="12" style="2" customWidth="1"/>
    <col min="15369" max="15617" width="8.85546875" style="2"/>
    <col min="15618" max="15620" width="2.28515625" style="2" customWidth="1"/>
    <col min="15621" max="15621" width="13.28515625" style="2" customWidth="1"/>
    <col min="15622" max="15622" width="12.7109375" style="2" customWidth="1"/>
    <col min="15623" max="15623" width="10.28515625" style="2" customWidth="1"/>
    <col min="15624" max="15624" width="12" style="2" customWidth="1"/>
    <col min="15625" max="15873" width="8.85546875" style="2"/>
    <col min="15874" max="15876" width="2.28515625" style="2" customWidth="1"/>
    <col min="15877" max="15877" width="13.28515625" style="2" customWidth="1"/>
    <col min="15878" max="15878" width="12.7109375" style="2" customWidth="1"/>
    <col min="15879" max="15879" width="10.28515625" style="2" customWidth="1"/>
    <col min="15880" max="15880" width="12" style="2" customWidth="1"/>
    <col min="15881" max="16129" width="8.85546875" style="2"/>
    <col min="16130" max="16132" width="2.28515625" style="2" customWidth="1"/>
    <col min="16133" max="16133" width="13.28515625" style="2" customWidth="1"/>
    <col min="16134" max="16134" width="12.7109375" style="2" customWidth="1"/>
    <col min="16135" max="16135" width="10.28515625" style="2" customWidth="1"/>
    <col min="16136" max="16136" width="12" style="2" customWidth="1"/>
    <col min="16137" max="16384" width="8.85546875" style="2"/>
  </cols>
  <sheetData>
    <row r="1" spans="2:17" ht="23.25" x14ac:dyDescent="0.35">
      <c r="B1" s="1" t="s">
        <v>58</v>
      </c>
    </row>
    <row r="2" spans="2:17" x14ac:dyDescent="0.2">
      <c r="C2" s="163" t="s">
        <v>139</v>
      </c>
      <c r="D2" s="163"/>
      <c r="E2" s="163"/>
      <c r="F2" s="2" t="s">
        <v>279</v>
      </c>
      <c r="H2" s="121" t="s">
        <v>280</v>
      </c>
    </row>
    <row r="5" spans="2:17" ht="15.75" x14ac:dyDescent="0.25">
      <c r="B5" s="167"/>
      <c r="C5" s="167"/>
      <c r="D5" s="167"/>
      <c r="E5" s="167"/>
      <c r="F5" s="167"/>
      <c r="G5" s="167"/>
      <c r="H5" s="167"/>
    </row>
    <row r="6" spans="2:17" ht="15.75" thickBot="1" x14ac:dyDescent="0.25"/>
    <row r="7" spans="2:17" ht="7.5" customHeight="1" x14ac:dyDescent="0.2"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2:17" x14ac:dyDescent="0.2">
      <c r="B8" s="21" t="s">
        <v>60</v>
      </c>
      <c r="C8" s="19" t="s">
        <v>258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20"/>
    </row>
    <row r="9" spans="2:17" ht="7.5" customHeight="1" x14ac:dyDescent="0.2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</row>
    <row r="10" spans="2:17" ht="7.5" customHeight="1" x14ac:dyDescent="0.2"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</row>
    <row r="11" spans="2:17" x14ac:dyDescent="0.2">
      <c r="B11" s="43" t="s">
        <v>61</v>
      </c>
      <c r="C11" s="41" t="s">
        <v>62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</row>
    <row r="12" spans="2:17" ht="7.5" customHeight="1" x14ac:dyDescent="0.2">
      <c r="B12" s="4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2"/>
    </row>
    <row r="13" spans="2:17" x14ac:dyDescent="0.2">
      <c r="B13" s="40"/>
      <c r="C13" s="41"/>
      <c r="D13" s="41"/>
      <c r="E13" s="41" t="s">
        <v>281</v>
      </c>
      <c r="F13" s="41" t="s">
        <v>303</v>
      </c>
      <c r="G13" s="41"/>
      <c r="H13" s="41"/>
      <c r="I13" s="41"/>
      <c r="J13" s="41"/>
      <c r="K13" s="41"/>
      <c r="L13" s="41"/>
      <c r="M13" s="134">
        <v>2</v>
      </c>
      <c r="N13" s="42"/>
      <c r="Q13" s="162"/>
    </row>
    <row r="14" spans="2:17" x14ac:dyDescent="0.2">
      <c r="B14" s="40"/>
      <c r="C14" s="41"/>
      <c r="D14" s="41"/>
      <c r="E14" s="41" t="s">
        <v>282</v>
      </c>
      <c r="F14" s="41" t="s">
        <v>304</v>
      </c>
      <c r="G14" s="41"/>
      <c r="H14" s="41"/>
      <c r="I14" s="41"/>
      <c r="J14" s="41"/>
      <c r="K14" s="41"/>
      <c r="L14" s="41"/>
      <c r="M14" s="134">
        <v>0.5</v>
      </c>
      <c r="N14" s="42"/>
    </row>
    <row r="15" spans="2:17" x14ac:dyDescent="0.2">
      <c r="B15" s="40"/>
      <c r="C15" s="41"/>
      <c r="D15" s="41"/>
      <c r="E15" s="41" t="s">
        <v>283</v>
      </c>
      <c r="F15" s="41" t="s">
        <v>305</v>
      </c>
      <c r="G15" s="41"/>
      <c r="H15" s="41"/>
      <c r="I15" s="41"/>
      <c r="J15" s="41"/>
      <c r="K15" s="41"/>
      <c r="L15" s="41"/>
      <c r="M15" s="134">
        <v>2</v>
      </c>
      <c r="N15" s="42"/>
    </row>
    <row r="16" spans="2:17" x14ac:dyDescent="0.2">
      <c r="B16" s="40"/>
      <c r="C16" s="41"/>
      <c r="D16" s="41"/>
      <c r="E16" s="41" t="s">
        <v>284</v>
      </c>
      <c r="F16" s="41" t="s">
        <v>306</v>
      </c>
      <c r="G16" s="41"/>
      <c r="H16" s="41"/>
      <c r="I16" s="41"/>
      <c r="J16" s="41"/>
      <c r="K16" s="41"/>
      <c r="L16" s="41"/>
      <c r="M16" s="134">
        <v>3</v>
      </c>
      <c r="N16" s="42"/>
    </row>
    <row r="17" spans="2:14" x14ac:dyDescent="0.2">
      <c r="B17" s="40"/>
      <c r="C17" s="41"/>
      <c r="D17" s="41"/>
      <c r="E17" s="41" t="s">
        <v>285</v>
      </c>
      <c r="F17" s="41" t="s">
        <v>223</v>
      </c>
      <c r="G17" s="41"/>
      <c r="H17" s="41"/>
      <c r="I17" s="41"/>
      <c r="J17" s="41"/>
      <c r="K17" s="41"/>
      <c r="L17" s="41"/>
      <c r="M17" s="134">
        <v>0.5</v>
      </c>
      <c r="N17" s="42"/>
    </row>
    <row r="18" spans="2:14" x14ac:dyDescent="0.2">
      <c r="B18" s="40"/>
      <c r="C18" s="41"/>
      <c r="D18" s="41"/>
      <c r="E18" s="41" t="s">
        <v>31</v>
      </c>
      <c r="F18" s="41" t="s">
        <v>63</v>
      </c>
      <c r="G18" s="41"/>
      <c r="H18" s="41"/>
      <c r="I18" s="41"/>
      <c r="J18" s="41"/>
      <c r="K18" s="41"/>
      <c r="L18" s="41"/>
      <c r="M18" s="134">
        <v>4</v>
      </c>
      <c r="N18" s="42"/>
    </row>
    <row r="19" spans="2:14" x14ac:dyDescent="0.2">
      <c r="B19" s="40"/>
      <c r="C19" s="41"/>
      <c r="D19" s="41"/>
      <c r="E19" s="41" t="s">
        <v>32</v>
      </c>
      <c r="F19" s="41" t="s">
        <v>64</v>
      </c>
      <c r="G19" s="41"/>
      <c r="H19" s="41"/>
      <c r="I19" s="41"/>
      <c r="J19" s="41"/>
      <c r="K19" s="41"/>
      <c r="L19" s="41"/>
      <c r="M19" s="134">
        <v>4</v>
      </c>
      <c r="N19" s="42"/>
    </row>
    <row r="20" spans="2:14" x14ac:dyDescent="0.2">
      <c r="B20" s="40"/>
      <c r="C20" s="41"/>
      <c r="D20" s="41"/>
      <c r="E20" s="41" t="s">
        <v>33</v>
      </c>
      <c r="F20" s="41" t="s">
        <v>310</v>
      </c>
      <c r="G20" s="41"/>
      <c r="H20" s="41"/>
      <c r="I20" s="41"/>
      <c r="J20" s="41"/>
      <c r="K20" s="41"/>
      <c r="L20" s="41"/>
      <c r="M20" s="134">
        <v>3</v>
      </c>
      <c r="N20" s="42"/>
    </row>
    <row r="21" spans="2:14" x14ac:dyDescent="0.2"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134"/>
      <c r="N21" s="42"/>
    </row>
    <row r="22" spans="2:14" ht="7.5" customHeight="1" x14ac:dyDescent="0.2"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2"/>
    </row>
    <row r="23" spans="2:14" ht="15.75" x14ac:dyDescent="0.25">
      <c r="B23" s="40"/>
      <c r="C23" s="166" t="s">
        <v>0</v>
      </c>
      <c r="D23" s="166"/>
      <c r="E23" s="166"/>
      <c r="F23" s="166"/>
      <c r="G23" s="166"/>
      <c r="H23" s="166"/>
      <c r="I23" s="41"/>
      <c r="J23" s="53"/>
      <c r="K23" s="41"/>
      <c r="L23" s="41"/>
      <c r="M23" s="41"/>
      <c r="N23" s="42"/>
    </row>
    <row r="24" spans="2:14" ht="7.5" customHeight="1" x14ac:dyDescent="0.2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2"/>
    </row>
    <row r="25" spans="2:14" ht="15.75" x14ac:dyDescent="0.25">
      <c r="B25" s="40"/>
      <c r="C25" s="41"/>
      <c r="D25" s="54" t="s">
        <v>1</v>
      </c>
      <c r="E25" s="41"/>
      <c r="F25" s="41"/>
      <c r="G25" s="41"/>
      <c r="H25" s="41"/>
      <c r="I25" s="41"/>
      <c r="J25" s="41"/>
      <c r="K25" s="41"/>
      <c r="L25" s="41"/>
      <c r="M25" s="41"/>
      <c r="N25" s="42"/>
    </row>
    <row r="26" spans="2:14" x14ac:dyDescent="0.2">
      <c r="B26" s="40"/>
      <c r="C26" s="41"/>
      <c r="D26" s="41"/>
      <c r="E26" s="41" t="s">
        <v>36</v>
      </c>
      <c r="F26" s="41" t="s">
        <v>246</v>
      </c>
      <c r="G26" s="41"/>
      <c r="H26" s="41"/>
      <c r="I26" s="41"/>
      <c r="J26" s="41"/>
      <c r="K26" s="41"/>
      <c r="L26" s="41"/>
      <c r="M26" s="134">
        <v>4</v>
      </c>
      <c r="N26" s="42"/>
    </row>
    <row r="27" spans="2:14" x14ac:dyDescent="0.2">
      <c r="B27" s="40"/>
      <c r="C27" s="41"/>
      <c r="D27" s="41"/>
      <c r="E27" s="41" t="s">
        <v>37</v>
      </c>
      <c r="F27" s="41" t="s">
        <v>247</v>
      </c>
      <c r="G27" s="41"/>
      <c r="H27" s="41"/>
      <c r="I27" s="41"/>
      <c r="J27" s="41"/>
      <c r="K27" s="41"/>
      <c r="L27" s="41"/>
      <c r="M27" s="134">
        <v>3</v>
      </c>
      <c r="N27" s="42"/>
    </row>
    <row r="28" spans="2:14" ht="15.75" x14ac:dyDescent="0.25">
      <c r="B28" s="40"/>
      <c r="C28" s="41"/>
      <c r="D28" s="54" t="s">
        <v>197</v>
      </c>
      <c r="E28" s="41"/>
      <c r="F28" s="41"/>
      <c r="G28" s="41"/>
      <c r="H28" s="41"/>
      <c r="I28" s="41"/>
      <c r="J28" s="41"/>
      <c r="K28" s="41"/>
      <c r="L28" s="41"/>
      <c r="M28" s="134"/>
      <c r="N28" s="42"/>
    </row>
    <row r="29" spans="2:14" x14ac:dyDescent="0.2">
      <c r="B29" s="40"/>
      <c r="C29" s="41"/>
      <c r="D29" s="41"/>
      <c r="E29" s="41" t="s">
        <v>38</v>
      </c>
      <c r="F29" s="41" t="s">
        <v>248</v>
      </c>
      <c r="G29" s="41"/>
      <c r="H29" s="41"/>
      <c r="I29" s="41"/>
      <c r="J29" s="41"/>
      <c r="K29" s="41"/>
      <c r="L29" s="41"/>
      <c r="M29" s="134">
        <v>4</v>
      </c>
      <c r="N29" s="42"/>
    </row>
    <row r="30" spans="2:14" x14ac:dyDescent="0.2">
      <c r="B30" s="40"/>
      <c r="C30" s="41"/>
      <c r="D30" s="41"/>
      <c r="E30" s="41" t="s">
        <v>39</v>
      </c>
      <c r="F30" s="41" t="s">
        <v>249</v>
      </c>
      <c r="G30" s="41"/>
      <c r="H30" s="41"/>
      <c r="I30" s="41"/>
      <c r="J30" s="41"/>
      <c r="K30" s="41"/>
      <c r="L30" s="41"/>
      <c r="M30" s="134">
        <v>3</v>
      </c>
      <c r="N30" s="42"/>
    </row>
    <row r="31" spans="2:14" x14ac:dyDescent="0.2">
      <c r="B31" s="40"/>
      <c r="C31" s="41"/>
      <c r="D31" s="41"/>
      <c r="E31" s="41" t="s">
        <v>40</v>
      </c>
      <c r="F31" s="171" t="s">
        <v>3</v>
      </c>
      <c r="G31" s="171"/>
      <c r="H31" s="171"/>
      <c r="I31" s="171"/>
      <c r="J31" s="41"/>
      <c r="K31" s="41"/>
      <c r="L31" s="41"/>
      <c r="M31" s="134">
        <v>1</v>
      </c>
      <c r="N31" s="42"/>
    </row>
    <row r="32" spans="2:14" ht="7.5" customHeight="1" x14ac:dyDescent="0.2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6"/>
    </row>
    <row r="33" spans="2:14" ht="7.5" customHeight="1" x14ac:dyDescent="0.2">
      <c r="B33" s="56"/>
      <c r="C33" s="57"/>
      <c r="D33" s="57"/>
      <c r="E33" s="57"/>
      <c r="F33" s="57"/>
      <c r="G33" s="57"/>
      <c r="H33" s="57"/>
      <c r="I33" s="26"/>
      <c r="J33" s="26"/>
      <c r="K33" s="26"/>
      <c r="L33" s="26"/>
      <c r="M33" s="26"/>
      <c r="N33" s="27"/>
    </row>
    <row r="34" spans="2:14" x14ac:dyDescent="0.2">
      <c r="B34" s="28" t="s">
        <v>4</v>
      </c>
      <c r="C34" s="168" t="s">
        <v>5</v>
      </c>
      <c r="D34" s="168"/>
      <c r="E34" s="168"/>
      <c r="F34" s="168"/>
      <c r="G34" s="168"/>
      <c r="H34" s="26"/>
      <c r="I34" s="26"/>
      <c r="J34" s="26"/>
      <c r="K34" s="26"/>
      <c r="L34" s="26"/>
      <c r="M34" s="26"/>
      <c r="N34" s="27"/>
    </row>
    <row r="35" spans="2:14" ht="7.5" customHeight="1" x14ac:dyDescent="0.2"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 ht="15.75" x14ac:dyDescent="0.25">
      <c r="B36" s="25"/>
      <c r="C36" s="26"/>
      <c r="D36" s="58" t="s">
        <v>1</v>
      </c>
      <c r="E36" s="26"/>
      <c r="F36" s="26"/>
      <c r="G36" s="26"/>
      <c r="H36" s="26"/>
      <c r="I36" s="26"/>
      <c r="J36" s="26"/>
      <c r="K36" s="26"/>
      <c r="L36" s="26"/>
      <c r="M36" s="26"/>
      <c r="N36" s="27"/>
    </row>
    <row r="37" spans="2:14" x14ac:dyDescent="0.2">
      <c r="B37" s="25"/>
      <c r="C37" s="26"/>
      <c r="D37" s="26"/>
      <c r="E37" s="26" t="s">
        <v>41</v>
      </c>
      <c r="F37" s="26" t="s">
        <v>6</v>
      </c>
      <c r="G37" s="26"/>
      <c r="H37" s="26"/>
      <c r="I37" s="26"/>
      <c r="J37" s="26"/>
      <c r="K37" s="26"/>
      <c r="L37" s="26"/>
      <c r="M37" s="135">
        <v>4</v>
      </c>
      <c r="N37" s="27"/>
    </row>
    <row r="38" spans="2:14" x14ac:dyDescent="0.2">
      <c r="B38" s="25"/>
      <c r="C38" s="26"/>
      <c r="D38" s="26"/>
      <c r="E38" s="26" t="s">
        <v>42</v>
      </c>
      <c r="F38" s="26" t="s">
        <v>198</v>
      </c>
      <c r="G38" s="26"/>
      <c r="H38" s="26"/>
      <c r="I38" s="26"/>
      <c r="J38" s="26"/>
      <c r="K38" s="26"/>
      <c r="L38" s="26"/>
      <c r="M38" s="135">
        <v>4</v>
      </c>
      <c r="N38" s="27"/>
    </row>
    <row r="39" spans="2:14" ht="15.75" x14ac:dyDescent="0.25">
      <c r="B39" s="25"/>
      <c r="C39" s="26"/>
      <c r="D39" s="58" t="s">
        <v>2</v>
      </c>
      <c r="E39" s="26"/>
      <c r="F39" s="26"/>
      <c r="G39" s="26"/>
      <c r="H39" s="26"/>
      <c r="I39" s="26"/>
      <c r="J39" s="26"/>
      <c r="K39" s="26"/>
      <c r="L39" s="26"/>
      <c r="M39" s="135"/>
      <c r="N39" s="27"/>
    </row>
    <row r="40" spans="2:14" x14ac:dyDescent="0.2">
      <c r="B40" s="25"/>
      <c r="C40" s="26"/>
      <c r="D40" s="26"/>
      <c r="E40" s="26" t="s">
        <v>244</v>
      </c>
      <c r="F40" s="26" t="s">
        <v>7</v>
      </c>
      <c r="G40" s="26"/>
      <c r="H40" s="26"/>
      <c r="I40" s="26"/>
      <c r="J40" s="26"/>
      <c r="K40" s="26"/>
      <c r="L40" s="26"/>
      <c r="M40" s="135">
        <v>2</v>
      </c>
      <c r="N40" s="27"/>
    </row>
    <row r="41" spans="2:14" x14ac:dyDescent="0.2">
      <c r="B41" s="25"/>
      <c r="C41" s="26"/>
      <c r="D41" s="26"/>
      <c r="E41" s="26" t="s">
        <v>43</v>
      </c>
      <c r="F41" s="26" t="s">
        <v>8</v>
      </c>
      <c r="G41" s="26"/>
      <c r="H41" s="26"/>
      <c r="I41" s="26"/>
      <c r="J41" s="26"/>
      <c r="K41" s="26"/>
      <c r="L41" s="26"/>
      <c r="M41" s="135">
        <v>3</v>
      </c>
      <c r="N41" s="27"/>
    </row>
    <row r="42" spans="2:14" x14ac:dyDescent="0.2">
      <c r="B42" s="25"/>
      <c r="C42" s="26"/>
      <c r="D42" s="26"/>
      <c r="E42" s="26" t="s">
        <v>44</v>
      </c>
      <c r="F42" s="26" t="s">
        <v>9</v>
      </c>
      <c r="G42" s="26"/>
      <c r="H42" s="26"/>
      <c r="I42" s="26"/>
      <c r="J42" s="26"/>
      <c r="K42" s="26"/>
      <c r="L42" s="26"/>
      <c r="M42" s="135">
        <v>3</v>
      </c>
      <c r="N42" s="27"/>
    </row>
    <row r="43" spans="2:14" ht="7.5" customHeight="1" x14ac:dyDescent="0.2"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1"/>
    </row>
    <row r="44" spans="2:14" ht="7.5" customHeight="1" x14ac:dyDescent="0.2">
      <c r="B44" s="15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</row>
    <row r="45" spans="2:14" x14ac:dyDescent="0.2">
      <c r="B45" s="14" t="s">
        <v>10</v>
      </c>
      <c r="C45" s="12" t="s">
        <v>11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</row>
    <row r="46" spans="2:14" ht="7.5" customHeight="1" x14ac:dyDescent="0.2">
      <c r="B46" s="15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</row>
    <row r="47" spans="2:14" ht="15" customHeight="1" x14ac:dyDescent="0.2">
      <c r="B47" s="15"/>
      <c r="C47" s="12"/>
      <c r="D47" s="12"/>
      <c r="E47" s="12" t="s">
        <v>286</v>
      </c>
      <c r="F47" s="12" t="s">
        <v>218</v>
      </c>
      <c r="G47" s="12"/>
      <c r="H47" s="12"/>
      <c r="I47" s="12"/>
      <c r="J47" s="12"/>
      <c r="K47" s="12"/>
      <c r="L47" s="12"/>
      <c r="M47" s="12">
        <v>0.5</v>
      </c>
      <c r="N47" s="13"/>
    </row>
    <row r="48" spans="2:14" x14ac:dyDescent="0.2">
      <c r="B48" s="15"/>
      <c r="C48" s="12"/>
      <c r="D48" s="12"/>
      <c r="E48" s="12" t="s">
        <v>287</v>
      </c>
      <c r="F48" s="12" t="s">
        <v>307</v>
      </c>
      <c r="G48" s="12"/>
      <c r="H48" s="12"/>
      <c r="I48" s="12"/>
      <c r="J48" s="12"/>
      <c r="K48" s="12"/>
      <c r="L48" s="12"/>
      <c r="M48" s="136">
        <v>3</v>
      </c>
      <c r="N48" s="13"/>
    </row>
    <row r="49" spans="2:14" x14ac:dyDescent="0.2">
      <c r="B49" s="15"/>
      <c r="C49" s="12"/>
      <c r="D49" s="12"/>
      <c r="E49" s="12" t="s">
        <v>288</v>
      </c>
      <c r="F49" s="12" t="s">
        <v>217</v>
      </c>
      <c r="G49" s="12"/>
      <c r="H49" s="12"/>
      <c r="I49" s="12"/>
      <c r="J49" s="12"/>
      <c r="K49" s="12"/>
      <c r="L49" s="12"/>
      <c r="M49" s="136">
        <v>0.5</v>
      </c>
      <c r="N49" s="13"/>
    </row>
    <row r="50" spans="2:14" x14ac:dyDescent="0.2">
      <c r="B50" s="15"/>
      <c r="C50" s="12"/>
      <c r="D50" s="12"/>
      <c r="E50" s="12" t="s">
        <v>289</v>
      </c>
      <c r="F50" s="12" t="s">
        <v>308</v>
      </c>
      <c r="G50" s="12"/>
      <c r="H50" s="12"/>
      <c r="I50" s="12"/>
      <c r="J50" s="12"/>
      <c r="K50" s="12"/>
      <c r="L50" s="12"/>
      <c r="M50" s="136">
        <v>3</v>
      </c>
      <c r="N50" s="13"/>
    </row>
    <row r="51" spans="2:14" x14ac:dyDescent="0.2">
      <c r="B51" s="15"/>
      <c r="C51" s="12"/>
      <c r="D51" s="12"/>
      <c r="E51" s="12" t="s">
        <v>290</v>
      </c>
      <c r="F51" s="12" t="s">
        <v>12</v>
      </c>
      <c r="G51" s="12"/>
      <c r="H51" s="12"/>
      <c r="I51" s="12"/>
      <c r="J51" s="12"/>
      <c r="K51" s="12"/>
      <c r="L51" s="12"/>
      <c r="M51" s="136">
        <v>3</v>
      </c>
      <c r="N51" s="13"/>
    </row>
    <row r="52" spans="2:14" x14ac:dyDescent="0.2">
      <c r="B52" s="15"/>
      <c r="C52" s="12"/>
      <c r="D52" s="12"/>
      <c r="E52" s="12" t="s">
        <v>291</v>
      </c>
      <c r="F52" s="12" t="s">
        <v>13</v>
      </c>
      <c r="G52" s="12"/>
      <c r="H52" s="12"/>
      <c r="I52" s="12"/>
      <c r="J52" s="12"/>
      <c r="K52" s="12"/>
      <c r="L52" s="12"/>
      <c r="M52" s="136">
        <v>3</v>
      </c>
      <c r="N52" s="13"/>
    </row>
    <row r="53" spans="2:14" x14ac:dyDescent="0.2">
      <c r="B53" s="15"/>
      <c r="C53" s="12"/>
      <c r="D53" s="12"/>
      <c r="E53" s="12" t="s">
        <v>292</v>
      </c>
      <c r="F53" s="12" t="s">
        <v>14</v>
      </c>
      <c r="G53" s="12"/>
      <c r="H53" s="12"/>
      <c r="I53" s="12"/>
      <c r="J53" s="12"/>
      <c r="K53" s="12"/>
      <c r="L53" s="12"/>
      <c r="M53" s="136">
        <v>3</v>
      </c>
      <c r="N53" s="13"/>
    </row>
    <row r="54" spans="2:14" x14ac:dyDescent="0.2">
      <c r="B54" s="15"/>
      <c r="C54" s="12"/>
      <c r="D54" s="12"/>
      <c r="E54" s="12" t="s">
        <v>293</v>
      </c>
      <c r="F54" s="12" t="s">
        <v>219</v>
      </c>
      <c r="G54" s="12"/>
      <c r="H54" s="12"/>
      <c r="I54" s="12"/>
      <c r="J54" s="12"/>
      <c r="K54" s="12"/>
      <c r="L54" s="12"/>
      <c r="M54" s="136">
        <v>0.5</v>
      </c>
      <c r="N54" s="13"/>
    </row>
    <row r="55" spans="2:14" x14ac:dyDescent="0.2">
      <c r="B55" s="15"/>
      <c r="C55" s="12"/>
      <c r="D55" s="12"/>
      <c r="E55" s="12" t="s">
        <v>294</v>
      </c>
      <c r="F55" s="12" t="s">
        <v>15</v>
      </c>
      <c r="G55" s="12"/>
      <c r="H55" s="12"/>
      <c r="I55" s="12"/>
      <c r="J55" s="12"/>
      <c r="K55" s="12"/>
      <c r="L55" s="12"/>
      <c r="M55" s="136">
        <v>3</v>
      </c>
      <c r="N55" s="13"/>
    </row>
    <row r="56" spans="2:14" x14ac:dyDescent="0.2">
      <c r="B56" s="15"/>
      <c r="C56" s="12"/>
      <c r="D56" s="12"/>
      <c r="E56" s="12" t="s">
        <v>295</v>
      </c>
      <c r="F56" s="12" t="s">
        <v>16</v>
      </c>
      <c r="G56" s="12"/>
      <c r="H56" s="12"/>
      <c r="I56" s="12"/>
      <c r="J56" s="12"/>
      <c r="K56" s="12"/>
      <c r="L56" s="12"/>
      <c r="M56" s="136">
        <v>1</v>
      </c>
      <c r="N56" s="13"/>
    </row>
    <row r="57" spans="2:14" x14ac:dyDescent="0.2">
      <c r="B57" s="15"/>
      <c r="C57" s="12"/>
      <c r="D57" s="12"/>
      <c r="E57" s="12" t="s">
        <v>296</v>
      </c>
      <c r="F57" s="12" t="s">
        <v>17</v>
      </c>
      <c r="G57" s="12"/>
      <c r="H57" s="12"/>
      <c r="I57" s="12"/>
      <c r="J57" s="12"/>
      <c r="K57" s="12"/>
      <c r="L57" s="12"/>
      <c r="M57" s="136">
        <v>3</v>
      </c>
      <c r="N57" s="13"/>
    </row>
    <row r="58" spans="2:14" x14ac:dyDescent="0.2">
      <c r="B58" s="15"/>
      <c r="C58" s="12"/>
      <c r="D58" s="12"/>
      <c r="E58" s="12" t="s">
        <v>297</v>
      </c>
      <c r="F58" s="12" t="s">
        <v>220</v>
      </c>
      <c r="G58" s="12"/>
      <c r="H58" s="12"/>
      <c r="I58" s="12"/>
      <c r="J58" s="12"/>
      <c r="K58" s="12"/>
      <c r="L58" s="12"/>
      <c r="M58" s="136">
        <v>0.5</v>
      </c>
      <c r="N58" s="13"/>
    </row>
    <row r="59" spans="2:14" x14ac:dyDescent="0.2">
      <c r="B59" s="15"/>
      <c r="C59" s="12"/>
      <c r="D59" s="12"/>
      <c r="E59" s="12" t="s">
        <v>298</v>
      </c>
      <c r="F59" s="12" t="s">
        <v>309</v>
      </c>
      <c r="G59" s="12"/>
      <c r="H59" s="12"/>
      <c r="I59" s="12"/>
      <c r="J59" s="12"/>
      <c r="K59" s="12"/>
      <c r="L59" s="12"/>
      <c r="M59" s="136">
        <v>4</v>
      </c>
      <c r="N59" s="13"/>
    </row>
    <row r="60" spans="2:14" x14ac:dyDescent="0.2">
      <c r="B60" s="15"/>
      <c r="C60" s="12"/>
      <c r="D60" s="12"/>
      <c r="E60" s="12" t="s">
        <v>299</v>
      </c>
      <c r="F60" s="12" t="s">
        <v>18</v>
      </c>
      <c r="G60" s="12"/>
      <c r="H60" s="12"/>
      <c r="I60" s="12"/>
      <c r="J60" s="12"/>
      <c r="K60" s="12"/>
      <c r="L60" s="12"/>
      <c r="M60" s="136">
        <v>3</v>
      </c>
      <c r="N60" s="13"/>
    </row>
    <row r="61" spans="2:14" x14ac:dyDescent="0.2">
      <c r="B61" s="15"/>
      <c r="C61" s="12"/>
      <c r="D61" s="12"/>
      <c r="E61" s="12" t="s">
        <v>300</v>
      </c>
      <c r="F61" s="12" t="s">
        <v>221</v>
      </c>
      <c r="G61" s="12"/>
      <c r="H61" s="12"/>
      <c r="I61" s="12"/>
      <c r="J61" s="12"/>
      <c r="K61" s="12"/>
      <c r="L61" s="12"/>
      <c r="M61" s="136">
        <v>2</v>
      </c>
      <c r="N61" s="13"/>
    </row>
    <row r="62" spans="2:14" ht="7.5" customHeight="1" x14ac:dyDescent="0.2"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8"/>
    </row>
    <row r="63" spans="2:14" ht="7.5" customHeight="1" x14ac:dyDescent="0.2">
      <c r="B63" s="32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4"/>
    </row>
    <row r="64" spans="2:14" x14ac:dyDescent="0.2">
      <c r="B64" s="35" t="s">
        <v>19</v>
      </c>
      <c r="C64" s="33" t="s">
        <v>20</v>
      </c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4"/>
    </row>
    <row r="65" spans="2:14" ht="7.5" customHeight="1" x14ac:dyDescent="0.2">
      <c r="B65" s="35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4"/>
    </row>
    <row r="66" spans="2:14" ht="15.75" x14ac:dyDescent="0.25">
      <c r="B66" s="32"/>
      <c r="C66" s="33"/>
      <c r="D66" s="140" t="s">
        <v>84</v>
      </c>
      <c r="E66" s="33" t="s">
        <v>188</v>
      </c>
      <c r="F66" s="169" t="s">
        <v>316</v>
      </c>
      <c r="G66" s="169"/>
      <c r="H66" s="169"/>
      <c r="I66" s="169"/>
      <c r="J66" s="169"/>
      <c r="K66" s="169"/>
      <c r="L66" s="33"/>
      <c r="M66" s="137">
        <v>3</v>
      </c>
      <c r="N66" s="34"/>
    </row>
    <row r="67" spans="2:14" ht="15.75" x14ac:dyDescent="0.25">
      <c r="B67" s="32"/>
      <c r="C67" s="33"/>
      <c r="D67" s="33"/>
      <c r="E67" s="33" t="s">
        <v>225</v>
      </c>
      <c r="F67" s="169" t="s">
        <v>226</v>
      </c>
      <c r="G67" s="169"/>
      <c r="H67" s="169"/>
      <c r="I67" s="33"/>
      <c r="J67" s="33"/>
      <c r="K67" s="33"/>
      <c r="L67" s="33"/>
      <c r="M67" s="137">
        <v>3</v>
      </c>
      <c r="N67" s="34"/>
    </row>
    <row r="68" spans="2:14" ht="15.75" x14ac:dyDescent="0.25">
      <c r="B68" s="32"/>
      <c r="C68" s="33"/>
      <c r="D68" s="33"/>
      <c r="E68" s="33" t="s">
        <v>45</v>
      </c>
      <c r="F68" s="169" t="s">
        <v>21</v>
      </c>
      <c r="G68" s="169"/>
      <c r="H68" s="169"/>
      <c r="I68" s="33"/>
      <c r="J68" s="33"/>
      <c r="K68" s="33"/>
      <c r="L68" s="33"/>
      <c r="M68" s="137">
        <v>3</v>
      </c>
      <c r="N68" s="34"/>
    </row>
    <row r="69" spans="2:14" x14ac:dyDescent="0.2">
      <c r="B69" s="32"/>
      <c r="C69" s="33"/>
      <c r="D69" s="33"/>
      <c r="E69" s="33" t="s">
        <v>178</v>
      </c>
      <c r="F69" s="33" t="s">
        <v>179</v>
      </c>
      <c r="G69" s="33"/>
      <c r="H69" s="33"/>
      <c r="I69" s="33"/>
      <c r="J69" s="33"/>
      <c r="K69" s="33"/>
      <c r="L69" s="33"/>
      <c r="M69" s="137">
        <v>3</v>
      </c>
      <c r="N69" s="34"/>
    </row>
    <row r="70" spans="2:14" x14ac:dyDescent="0.2">
      <c r="B70" s="32"/>
      <c r="C70" s="33"/>
      <c r="D70" s="140"/>
      <c r="E70" s="33" t="s">
        <v>256</v>
      </c>
      <c r="F70" s="33" t="s">
        <v>22</v>
      </c>
      <c r="G70" s="33"/>
      <c r="H70" s="33"/>
      <c r="I70" s="33"/>
      <c r="J70" s="33"/>
      <c r="K70" s="33"/>
      <c r="L70" s="33"/>
      <c r="M70" s="137">
        <v>3</v>
      </c>
      <c r="N70" s="34"/>
    </row>
    <row r="71" spans="2:14" x14ac:dyDescent="0.2">
      <c r="B71" s="32"/>
      <c r="C71" s="33"/>
      <c r="D71" s="33"/>
      <c r="E71" s="33" t="s">
        <v>271</v>
      </c>
      <c r="F71" s="33" t="s">
        <v>311</v>
      </c>
      <c r="G71" s="33"/>
      <c r="H71" s="33"/>
      <c r="I71" s="33"/>
      <c r="J71" s="33"/>
      <c r="K71" s="33"/>
      <c r="L71" s="33"/>
      <c r="M71" s="137">
        <v>3</v>
      </c>
      <c r="N71" s="34"/>
    </row>
    <row r="72" spans="2:14" x14ac:dyDescent="0.2">
      <c r="B72" s="3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4"/>
    </row>
    <row r="73" spans="2:14" x14ac:dyDescent="0.2">
      <c r="B73" s="32"/>
      <c r="C73" s="33"/>
      <c r="D73" s="140" t="s">
        <v>84</v>
      </c>
      <c r="E73" s="141" t="s">
        <v>200</v>
      </c>
      <c r="F73" s="33"/>
      <c r="G73" s="33"/>
      <c r="H73" s="33"/>
      <c r="I73" s="33"/>
      <c r="J73" s="33"/>
      <c r="K73" s="33"/>
      <c r="L73" s="33"/>
      <c r="M73" s="33"/>
      <c r="N73" s="34"/>
    </row>
    <row r="74" spans="2:14" x14ac:dyDescent="0.2">
      <c r="B74" s="32"/>
      <c r="C74" s="33"/>
      <c r="D74" s="33"/>
      <c r="E74" s="141" t="s">
        <v>201</v>
      </c>
      <c r="F74" s="33"/>
      <c r="G74" s="33"/>
      <c r="H74" s="33"/>
      <c r="I74" s="33"/>
      <c r="J74" s="33"/>
      <c r="K74" s="33"/>
      <c r="L74" s="33"/>
      <c r="M74" s="33"/>
      <c r="N74" s="34"/>
    </row>
    <row r="75" spans="2:14" x14ac:dyDescent="0.2">
      <c r="B75" s="32"/>
      <c r="C75" s="33"/>
      <c r="D75" s="33" t="s">
        <v>85</v>
      </c>
      <c r="E75" s="141" t="s">
        <v>317</v>
      </c>
      <c r="F75" s="33"/>
      <c r="G75" s="33"/>
      <c r="H75" s="33"/>
      <c r="I75" s="33"/>
      <c r="J75" s="33"/>
      <c r="K75" s="33"/>
      <c r="L75" s="33"/>
      <c r="M75" s="33"/>
      <c r="N75" s="34"/>
    </row>
    <row r="76" spans="2:14" ht="7.5" customHeight="1" x14ac:dyDescent="0.2"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8"/>
    </row>
    <row r="77" spans="2:14" ht="7.5" customHeight="1" x14ac:dyDescent="0.2">
      <c r="B77" s="55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8"/>
    </row>
    <row r="78" spans="2:14" ht="15.75" x14ac:dyDescent="0.25">
      <c r="B78" s="6" t="s">
        <v>23</v>
      </c>
      <c r="C78" s="170" t="s">
        <v>273</v>
      </c>
      <c r="D78" s="170"/>
      <c r="E78" s="170"/>
      <c r="F78" s="170"/>
      <c r="G78" s="170"/>
      <c r="H78" s="170"/>
      <c r="I78" s="170"/>
      <c r="J78" s="170"/>
      <c r="K78" s="170"/>
      <c r="L78" s="170"/>
      <c r="M78" s="7"/>
      <c r="N78" s="8"/>
    </row>
    <row r="79" spans="2:14" ht="7.5" customHeight="1" x14ac:dyDescent="0.2">
      <c r="B79" s="55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8"/>
    </row>
    <row r="80" spans="2:14" ht="15.75" x14ac:dyDescent="0.25">
      <c r="B80" s="55"/>
      <c r="C80" s="7"/>
      <c r="D80" s="7" t="s">
        <v>24</v>
      </c>
      <c r="E80" s="164" t="s">
        <v>163</v>
      </c>
      <c r="F80" s="164"/>
      <c r="G80" s="164"/>
      <c r="H80" s="164"/>
      <c r="I80" s="7"/>
      <c r="J80" s="7"/>
      <c r="K80" s="7"/>
      <c r="L80" s="7"/>
      <c r="M80" s="7"/>
      <c r="N80" s="8"/>
    </row>
    <row r="81" spans="2:14" ht="7.5" customHeight="1" x14ac:dyDescent="0.2">
      <c r="B81" s="55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8"/>
    </row>
    <row r="82" spans="2:14" ht="15.75" x14ac:dyDescent="0.25">
      <c r="B82" s="55"/>
      <c r="C82" s="7"/>
      <c r="D82" s="7" t="s">
        <v>24</v>
      </c>
      <c r="E82" s="170" t="s">
        <v>272</v>
      </c>
      <c r="F82" s="170"/>
      <c r="G82" s="170"/>
      <c r="H82" s="170"/>
      <c r="I82" s="170"/>
      <c r="J82" s="170"/>
      <c r="K82" s="170"/>
      <c r="L82" s="170"/>
      <c r="M82" s="170"/>
      <c r="N82" s="8"/>
    </row>
    <row r="83" spans="2:14" ht="7.5" customHeight="1" x14ac:dyDescent="0.2">
      <c r="B83" s="55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8"/>
    </row>
    <row r="84" spans="2:14" ht="18.75" x14ac:dyDescent="0.25">
      <c r="B84" s="55"/>
      <c r="C84" s="7"/>
      <c r="D84" s="7" t="s">
        <v>24</v>
      </c>
      <c r="E84" s="164" t="s">
        <v>301</v>
      </c>
      <c r="F84" s="164"/>
      <c r="G84" s="164"/>
      <c r="H84" s="164"/>
      <c r="I84" s="164"/>
      <c r="J84" s="164"/>
      <c r="K84" s="164"/>
      <c r="L84" s="164"/>
      <c r="M84" s="7"/>
      <c r="N84" s="8"/>
    </row>
    <row r="85" spans="2:14" ht="7.5" customHeight="1" x14ac:dyDescent="0.2">
      <c r="B85" s="55"/>
      <c r="C85" s="7"/>
      <c r="D85" s="7"/>
      <c r="E85" s="99"/>
      <c r="F85" s="99"/>
      <c r="G85" s="99"/>
      <c r="H85" s="99"/>
      <c r="I85" s="99"/>
      <c r="J85" s="99"/>
      <c r="K85" s="99"/>
      <c r="L85" s="99"/>
      <c r="M85" s="7"/>
      <c r="N85" s="8"/>
    </row>
    <row r="86" spans="2:14" ht="18.75" x14ac:dyDescent="0.2">
      <c r="B86" s="55"/>
      <c r="C86" s="7"/>
      <c r="D86" s="7" t="s">
        <v>24</v>
      </c>
      <c r="E86" s="172" t="s">
        <v>302</v>
      </c>
      <c r="F86" s="172"/>
      <c r="G86" s="172"/>
      <c r="H86" s="172"/>
      <c r="I86" s="172"/>
      <c r="J86" s="172"/>
      <c r="K86" s="172"/>
      <c r="L86" s="7"/>
      <c r="M86" s="7"/>
      <c r="N86" s="8"/>
    </row>
    <row r="87" spans="2:14" ht="6.75" customHeight="1" x14ac:dyDescent="0.2">
      <c r="B87" s="55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</row>
    <row r="88" spans="2:14" ht="15" customHeight="1" x14ac:dyDescent="0.25">
      <c r="B88" s="55"/>
      <c r="C88" s="7"/>
      <c r="D88" s="142" t="s">
        <v>88</v>
      </c>
      <c r="E88" s="143" t="s">
        <v>222</v>
      </c>
      <c r="F88" s="143"/>
      <c r="G88" s="143"/>
      <c r="H88" s="143"/>
      <c r="I88" s="143"/>
      <c r="J88" s="143"/>
      <c r="K88" s="143"/>
      <c r="L88" s="7"/>
      <c r="M88" s="7"/>
      <c r="N88" s="8"/>
    </row>
    <row r="89" spans="2:14" ht="15" customHeight="1" x14ac:dyDescent="0.25">
      <c r="B89" s="55"/>
      <c r="C89" s="7"/>
      <c r="D89" s="142" t="s">
        <v>114</v>
      </c>
      <c r="E89" s="143" t="s">
        <v>277</v>
      </c>
      <c r="F89" s="143"/>
      <c r="G89" s="143"/>
      <c r="H89" s="143"/>
      <c r="I89" s="143"/>
      <c r="J89" s="143"/>
      <c r="K89" s="143"/>
      <c r="L89" s="7"/>
      <c r="M89" s="7"/>
      <c r="N89" s="8"/>
    </row>
    <row r="90" spans="2:14" ht="7.5" customHeight="1" x14ac:dyDescent="0.2">
      <c r="B90" s="9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</row>
    <row r="91" spans="2:14" ht="7.5" customHeight="1" x14ac:dyDescent="0.2">
      <c r="B91" s="3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</row>
    <row r="92" spans="2:14" ht="15.75" x14ac:dyDescent="0.25">
      <c r="B92" s="3" t="s">
        <v>25</v>
      </c>
      <c r="C92" s="165" t="s">
        <v>278</v>
      </c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5"/>
    </row>
    <row r="93" spans="2:14" ht="7.5" customHeight="1" thickBot="1" x14ac:dyDescent="0.25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9"/>
    </row>
    <row r="94" spans="2:14" x14ac:dyDescent="0.2">
      <c r="B94" s="138"/>
      <c r="C94" s="139"/>
      <c r="D94" s="139"/>
      <c r="E94" s="139"/>
      <c r="F94" s="139"/>
      <c r="G94" s="139"/>
      <c r="H94" s="139"/>
      <c r="I94" s="139"/>
    </row>
    <row r="96" spans="2:14" ht="4.5" customHeight="1" x14ac:dyDescent="0.2"/>
    <row r="97" spans="2:2" x14ac:dyDescent="0.2">
      <c r="B97" s="138"/>
    </row>
  </sheetData>
  <mergeCells count="14">
    <mergeCell ref="C2:E2"/>
    <mergeCell ref="E84:L84"/>
    <mergeCell ref="C92:M92"/>
    <mergeCell ref="C23:H23"/>
    <mergeCell ref="B5:H5"/>
    <mergeCell ref="C34:G34"/>
    <mergeCell ref="F68:H68"/>
    <mergeCell ref="C78:L78"/>
    <mergeCell ref="E80:H80"/>
    <mergeCell ref="E82:M82"/>
    <mergeCell ref="F31:I31"/>
    <mergeCell ref="E86:K86"/>
    <mergeCell ref="F66:K66"/>
    <mergeCell ref="F67:H67"/>
  </mergeCells>
  <phoneticPr fontId="32" type="noConversion"/>
  <hyperlinks>
    <hyperlink ref="C78" r:id="rId1" display="Complete technical electives (12 hours minimum) satisfying the following requirements:" xr:uid="{00000000-0004-0000-0000-000000000000}"/>
    <hyperlink ref="C23" r:id="rId2" xr:uid="{00000000-0004-0000-0000-000001000000}"/>
    <hyperlink ref="E82:L82" r:id="rId3" display="Complete 6 hours of approved advanced (300-level or above) engineering (ENG) course work" xr:uid="{00000000-0004-0000-0000-000002000000}"/>
    <hyperlink ref="E82" r:id="rId4" location="Eng" display="Complete 6 hours of approved advanced (300-level or above) engineering (ENG) course work" xr:uid="{00000000-0004-0000-0000-000003000000}"/>
    <hyperlink ref="C23:H23" r:id="rId5" location="chemistry" display="And complete one of the following options:" xr:uid="{00000000-0004-0000-0000-000004000000}"/>
    <hyperlink ref="C78:L78" r:id="rId6" display="Complete technical electives (15 hours minimum) satisfying the following requirements:" xr:uid="{00000000-0004-0000-0000-000005000000}"/>
    <hyperlink ref="E82:M82" r:id="rId7" location="eng-emsb" display="Complete 9 hours of approved advanced (300-level or above) engineering (ENG) course work" xr:uid="{00000000-0004-0000-0000-000006000000}"/>
    <hyperlink ref="F68:H68" r:id="rId8" location="chemistry" display="Physical Chemistry for Engineers" xr:uid="{00000000-0004-0000-0000-000007000000}"/>
    <hyperlink ref="E80:H80" r:id="rId9" location="chemistry-lab" display="Complete 2 hours of advanced chemistry laboratory" xr:uid="{00000000-0004-0000-0000-000008000000}"/>
    <hyperlink ref="E84:L84" r:id="rId10" location="eng-emsb" display="Complete 4 hours of approved advanced (300-level or above) EMSB† course work" xr:uid="{00000000-0004-0000-0000-000009000000}"/>
    <hyperlink ref="C92:M92" r:id="rId11" display="Pass a basic competency exam (L3 exam) administered by the chemical engineering department." xr:uid="{00000000-0004-0000-0000-00000A000000}"/>
    <hyperlink ref="F66" r:id="rId12" display="Bio 100**, Bio 130, MMBio 221, or MMBio 240" xr:uid="{00000000-0004-0000-0000-00000C000000}"/>
    <hyperlink ref="E86" r:id="rId13" display="4-7 hours of the 13 ENG/EMSB elective hours must involve EPSEL/INNOV." xr:uid="{00000000-0004-0000-0000-00000D000000}"/>
    <hyperlink ref="E86:K86" r:id="rId14" location="epsel-innov" display="4-7 hours of the 13 ENG/EMSB elective hours must involve EPSEL/INNOV‡" xr:uid="{00000000-0004-0000-0000-00000E000000}"/>
    <hyperlink ref="F67:H67" r:id="rId15" location="chemistry" display="Industrial Orgainic Chemistry" xr:uid="{00000000-0004-0000-0000-00000F000000}"/>
    <hyperlink ref="F66:K66" r:id="rId16" location="biology" display="Bio 100**, Bio 130, MMBio 221, MMBio 240, or PDBio 120" xr:uid="{019B7363-8DB9-45B0-812F-68EE1350268D}"/>
  </hyperlinks>
  <pageMargins left="0.7" right="0.7" top="0.75" bottom="0.75" header="0.3" footer="0.3"/>
  <pageSetup scale="57" orientation="portrait" r:id="rId17"/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>
    <pageSetUpPr fitToPage="1"/>
  </sheetPr>
  <dimension ref="B1:R99"/>
  <sheetViews>
    <sheetView showGridLines="0" showRowColHeaders="0" zoomScaleNormal="100" workbookViewId="0">
      <selection activeCell="A118" sqref="A118"/>
    </sheetView>
  </sheetViews>
  <sheetFormatPr defaultColWidth="8.85546875" defaultRowHeight="15" x14ac:dyDescent="0.2"/>
  <cols>
    <col min="1" max="1" width="2.85546875" style="2" customWidth="1"/>
    <col min="2" max="4" width="2.28515625" style="2" customWidth="1"/>
    <col min="5" max="5" width="13.28515625" style="2" customWidth="1"/>
    <col min="6" max="6" width="12.7109375" style="2" customWidth="1"/>
    <col min="7" max="7" width="10.28515625" style="2" customWidth="1"/>
    <col min="8" max="8" width="12" style="2" customWidth="1"/>
    <col min="9" max="11" width="9.140625" style="2" customWidth="1"/>
    <col min="12" max="257" width="8.85546875" style="2"/>
    <col min="258" max="260" width="2.28515625" style="2" customWidth="1"/>
    <col min="261" max="261" width="13.28515625" style="2" customWidth="1"/>
    <col min="262" max="262" width="12.7109375" style="2" customWidth="1"/>
    <col min="263" max="263" width="10.28515625" style="2" customWidth="1"/>
    <col min="264" max="264" width="12" style="2" customWidth="1"/>
    <col min="265" max="513" width="8.85546875" style="2"/>
    <col min="514" max="516" width="2.28515625" style="2" customWidth="1"/>
    <col min="517" max="517" width="13.28515625" style="2" customWidth="1"/>
    <col min="518" max="518" width="12.7109375" style="2" customWidth="1"/>
    <col min="519" max="519" width="10.28515625" style="2" customWidth="1"/>
    <col min="520" max="520" width="12" style="2" customWidth="1"/>
    <col min="521" max="769" width="8.85546875" style="2"/>
    <col min="770" max="772" width="2.28515625" style="2" customWidth="1"/>
    <col min="773" max="773" width="13.28515625" style="2" customWidth="1"/>
    <col min="774" max="774" width="12.7109375" style="2" customWidth="1"/>
    <col min="775" max="775" width="10.28515625" style="2" customWidth="1"/>
    <col min="776" max="776" width="12" style="2" customWidth="1"/>
    <col min="777" max="1025" width="8.85546875" style="2"/>
    <col min="1026" max="1028" width="2.28515625" style="2" customWidth="1"/>
    <col min="1029" max="1029" width="13.28515625" style="2" customWidth="1"/>
    <col min="1030" max="1030" width="12.7109375" style="2" customWidth="1"/>
    <col min="1031" max="1031" width="10.28515625" style="2" customWidth="1"/>
    <col min="1032" max="1032" width="12" style="2" customWidth="1"/>
    <col min="1033" max="1281" width="8.85546875" style="2"/>
    <col min="1282" max="1284" width="2.28515625" style="2" customWidth="1"/>
    <col min="1285" max="1285" width="13.28515625" style="2" customWidth="1"/>
    <col min="1286" max="1286" width="12.7109375" style="2" customWidth="1"/>
    <col min="1287" max="1287" width="10.28515625" style="2" customWidth="1"/>
    <col min="1288" max="1288" width="12" style="2" customWidth="1"/>
    <col min="1289" max="1537" width="8.85546875" style="2"/>
    <col min="1538" max="1540" width="2.28515625" style="2" customWidth="1"/>
    <col min="1541" max="1541" width="13.28515625" style="2" customWidth="1"/>
    <col min="1542" max="1542" width="12.7109375" style="2" customWidth="1"/>
    <col min="1543" max="1543" width="10.28515625" style="2" customWidth="1"/>
    <col min="1544" max="1544" width="12" style="2" customWidth="1"/>
    <col min="1545" max="1793" width="8.85546875" style="2"/>
    <col min="1794" max="1796" width="2.28515625" style="2" customWidth="1"/>
    <col min="1797" max="1797" width="13.28515625" style="2" customWidth="1"/>
    <col min="1798" max="1798" width="12.7109375" style="2" customWidth="1"/>
    <col min="1799" max="1799" width="10.28515625" style="2" customWidth="1"/>
    <col min="1800" max="1800" width="12" style="2" customWidth="1"/>
    <col min="1801" max="2049" width="8.85546875" style="2"/>
    <col min="2050" max="2052" width="2.28515625" style="2" customWidth="1"/>
    <col min="2053" max="2053" width="13.28515625" style="2" customWidth="1"/>
    <col min="2054" max="2054" width="12.7109375" style="2" customWidth="1"/>
    <col min="2055" max="2055" width="10.28515625" style="2" customWidth="1"/>
    <col min="2056" max="2056" width="12" style="2" customWidth="1"/>
    <col min="2057" max="2305" width="8.85546875" style="2"/>
    <col min="2306" max="2308" width="2.28515625" style="2" customWidth="1"/>
    <col min="2309" max="2309" width="13.28515625" style="2" customWidth="1"/>
    <col min="2310" max="2310" width="12.7109375" style="2" customWidth="1"/>
    <col min="2311" max="2311" width="10.28515625" style="2" customWidth="1"/>
    <col min="2312" max="2312" width="12" style="2" customWidth="1"/>
    <col min="2313" max="2561" width="8.85546875" style="2"/>
    <col min="2562" max="2564" width="2.28515625" style="2" customWidth="1"/>
    <col min="2565" max="2565" width="13.28515625" style="2" customWidth="1"/>
    <col min="2566" max="2566" width="12.7109375" style="2" customWidth="1"/>
    <col min="2567" max="2567" width="10.28515625" style="2" customWidth="1"/>
    <col min="2568" max="2568" width="12" style="2" customWidth="1"/>
    <col min="2569" max="2817" width="8.85546875" style="2"/>
    <col min="2818" max="2820" width="2.28515625" style="2" customWidth="1"/>
    <col min="2821" max="2821" width="13.28515625" style="2" customWidth="1"/>
    <col min="2822" max="2822" width="12.7109375" style="2" customWidth="1"/>
    <col min="2823" max="2823" width="10.28515625" style="2" customWidth="1"/>
    <col min="2824" max="2824" width="12" style="2" customWidth="1"/>
    <col min="2825" max="3073" width="8.85546875" style="2"/>
    <col min="3074" max="3076" width="2.28515625" style="2" customWidth="1"/>
    <col min="3077" max="3077" width="13.28515625" style="2" customWidth="1"/>
    <col min="3078" max="3078" width="12.7109375" style="2" customWidth="1"/>
    <col min="3079" max="3079" width="10.28515625" style="2" customWidth="1"/>
    <col min="3080" max="3080" width="12" style="2" customWidth="1"/>
    <col min="3081" max="3329" width="8.85546875" style="2"/>
    <col min="3330" max="3332" width="2.28515625" style="2" customWidth="1"/>
    <col min="3333" max="3333" width="13.28515625" style="2" customWidth="1"/>
    <col min="3334" max="3334" width="12.7109375" style="2" customWidth="1"/>
    <col min="3335" max="3335" width="10.28515625" style="2" customWidth="1"/>
    <col min="3336" max="3336" width="12" style="2" customWidth="1"/>
    <col min="3337" max="3585" width="8.85546875" style="2"/>
    <col min="3586" max="3588" width="2.28515625" style="2" customWidth="1"/>
    <col min="3589" max="3589" width="13.28515625" style="2" customWidth="1"/>
    <col min="3590" max="3590" width="12.7109375" style="2" customWidth="1"/>
    <col min="3591" max="3591" width="10.28515625" style="2" customWidth="1"/>
    <col min="3592" max="3592" width="12" style="2" customWidth="1"/>
    <col min="3593" max="3841" width="8.85546875" style="2"/>
    <col min="3842" max="3844" width="2.28515625" style="2" customWidth="1"/>
    <col min="3845" max="3845" width="13.28515625" style="2" customWidth="1"/>
    <col min="3846" max="3846" width="12.7109375" style="2" customWidth="1"/>
    <col min="3847" max="3847" width="10.28515625" style="2" customWidth="1"/>
    <col min="3848" max="3848" width="12" style="2" customWidth="1"/>
    <col min="3849" max="4097" width="8.85546875" style="2"/>
    <col min="4098" max="4100" width="2.28515625" style="2" customWidth="1"/>
    <col min="4101" max="4101" width="13.28515625" style="2" customWidth="1"/>
    <col min="4102" max="4102" width="12.7109375" style="2" customWidth="1"/>
    <col min="4103" max="4103" width="10.28515625" style="2" customWidth="1"/>
    <col min="4104" max="4104" width="12" style="2" customWidth="1"/>
    <col min="4105" max="4353" width="8.85546875" style="2"/>
    <col min="4354" max="4356" width="2.28515625" style="2" customWidth="1"/>
    <col min="4357" max="4357" width="13.28515625" style="2" customWidth="1"/>
    <col min="4358" max="4358" width="12.7109375" style="2" customWidth="1"/>
    <col min="4359" max="4359" width="10.28515625" style="2" customWidth="1"/>
    <col min="4360" max="4360" width="12" style="2" customWidth="1"/>
    <col min="4361" max="4609" width="8.85546875" style="2"/>
    <col min="4610" max="4612" width="2.28515625" style="2" customWidth="1"/>
    <col min="4613" max="4613" width="13.28515625" style="2" customWidth="1"/>
    <col min="4614" max="4614" width="12.7109375" style="2" customWidth="1"/>
    <col min="4615" max="4615" width="10.28515625" style="2" customWidth="1"/>
    <col min="4616" max="4616" width="12" style="2" customWidth="1"/>
    <col min="4617" max="4865" width="8.85546875" style="2"/>
    <col min="4866" max="4868" width="2.28515625" style="2" customWidth="1"/>
    <col min="4869" max="4869" width="13.28515625" style="2" customWidth="1"/>
    <col min="4870" max="4870" width="12.7109375" style="2" customWidth="1"/>
    <col min="4871" max="4871" width="10.28515625" style="2" customWidth="1"/>
    <col min="4872" max="4872" width="12" style="2" customWidth="1"/>
    <col min="4873" max="5121" width="8.85546875" style="2"/>
    <col min="5122" max="5124" width="2.28515625" style="2" customWidth="1"/>
    <col min="5125" max="5125" width="13.28515625" style="2" customWidth="1"/>
    <col min="5126" max="5126" width="12.7109375" style="2" customWidth="1"/>
    <col min="5127" max="5127" width="10.28515625" style="2" customWidth="1"/>
    <col min="5128" max="5128" width="12" style="2" customWidth="1"/>
    <col min="5129" max="5377" width="8.85546875" style="2"/>
    <col min="5378" max="5380" width="2.28515625" style="2" customWidth="1"/>
    <col min="5381" max="5381" width="13.28515625" style="2" customWidth="1"/>
    <col min="5382" max="5382" width="12.7109375" style="2" customWidth="1"/>
    <col min="5383" max="5383" width="10.28515625" style="2" customWidth="1"/>
    <col min="5384" max="5384" width="12" style="2" customWidth="1"/>
    <col min="5385" max="5633" width="8.85546875" style="2"/>
    <col min="5634" max="5636" width="2.28515625" style="2" customWidth="1"/>
    <col min="5637" max="5637" width="13.28515625" style="2" customWidth="1"/>
    <col min="5638" max="5638" width="12.7109375" style="2" customWidth="1"/>
    <col min="5639" max="5639" width="10.28515625" style="2" customWidth="1"/>
    <col min="5640" max="5640" width="12" style="2" customWidth="1"/>
    <col min="5641" max="5889" width="8.85546875" style="2"/>
    <col min="5890" max="5892" width="2.28515625" style="2" customWidth="1"/>
    <col min="5893" max="5893" width="13.28515625" style="2" customWidth="1"/>
    <col min="5894" max="5894" width="12.7109375" style="2" customWidth="1"/>
    <col min="5895" max="5895" width="10.28515625" style="2" customWidth="1"/>
    <col min="5896" max="5896" width="12" style="2" customWidth="1"/>
    <col min="5897" max="6145" width="8.85546875" style="2"/>
    <col min="6146" max="6148" width="2.28515625" style="2" customWidth="1"/>
    <col min="6149" max="6149" width="13.28515625" style="2" customWidth="1"/>
    <col min="6150" max="6150" width="12.7109375" style="2" customWidth="1"/>
    <col min="6151" max="6151" width="10.28515625" style="2" customWidth="1"/>
    <col min="6152" max="6152" width="12" style="2" customWidth="1"/>
    <col min="6153" max="6401" width="8.85546875" style="2"/>
    <col min="6402" max="6404" width="2.28515625" style="2" customWidth="1"/>
    <col min="6405" max="6405" width="13.28515625" style="2" customWidth="1"/>
    <col min="6406" max="6406" width="12.7109375" style="2" customWidth="1"/>
    <col min="6407" max="6407" width="10.28515625" style="2" customWidth="1"/>
    <col min="6408" max="6408" width="12" style="2" customWidth="1"/>
    <col min="6409" max="6657" width="8.85546875" style="2"/>
    <col min="6658" max="6660" width="2.28515625" style="2" customWidth="1"/>
    <col min="6661" max="6661" width="13.28515625" style="2" customWidth="1"/>
    <col min="6662" max="6662" width="12.7109375" style="2" customWidth="1"/>
    <col min="6663" max="6663" width="10.28515625" style="2" customWidth="1"/>
    <col min="6664" max="6664" width="12" style="2" customWidth="1"/>
    <col min="6665" max="6913" width="8.85546875" style="2"/>
    <col min="6914" max="6916" width="2.28515625" style="2" customWidth="1"/>
    <col min="6917" max="6917" width="13.28515625" style="2" customWidth="1"/>
    <col min="6918" max="6918" width="12.7109375" style="2" customWidth="1"/>
    <col min="6919" max="6919" width="10.28515625" style="2" customWidth="1"/>
    <col min="6920" max="6920" width="12" style="2" customWidth="1"/>
    <col min="6921" max="7169" width="8.85546875" style="2"/>
    <col min="7170" max="7172" width="2.28515625" style="2" customWidth="1"/>
    <col min="7173" max="7173" width="13.28515625" style="2" customWidth="1"/>
    <col min="7174" max="7174" width="12.7109375" style="2" customWidth="1"/>
    <col min="7175" max="7175" width="10.28515625" style="2" customWidth="1"/>
    <col min="7176" max="7176" width="12" style="2" customWidth="1"/>
    <col min="7177" max="7425" width="8.85546875" style="2"/>
    <col min="7426" max="7428" width="2.28515625" style="2" customWidth="1"/>
    <col min="7429" max="7429" width="13.28515625" style="2" customWidth="1"/>
    <col min="7430" max="7430" width="12.7109375" style="2" customWidth="1"/>
    <col min="7431" max="7431" width="10.28515625" style="2" customWidth="1"/>
    <col min="7432" max="7432" width="12" style="2" customWidth="1"/>
    <col min="7433" max="7681" width="8.85546875" style="2"/>
    <col min="7682" max="7684" width="2.28515625" style="2" customWidth="1"/>
    <col min="7685" max="7685" width="13.28515625" style="2" customWidth="1"/>
    <col min="7686" max="7686" width="12.7109375" style="2" customWidth="1"/>
    <col min="7687" max="7687" width="10.28515625" style="2" customWidth="1"/>
    <col min="7688" max="7688" width="12" style="2" customWidth="1"/>
    <col min="7689" max="7937" width="8.85546875" style="2"/>
    <col min="7938" max="7940" width="2.28515625" style="2" customWidth="1"/>
    <col min="7941" max="7941" width="13.28515625" style="2" customWidth="1"/>
    <col min="7942" max="7942" width="12.7109375" style="2" customWidth="1"/>
    <col min="7943" max="7943" width="10.28515625" style="2" customWidth="1"/>
    <col min="7944" max="7944" width="12" style="2" customWidth="1"/>
    <col min="7945" max="8193" width="8.85546875" style="2"/>
    <col min="8194" max="8196" width="2.28515625" style="2" customWidth="1"/>
    <col min="8197" max="8197" width="13.28515625" style="2" customWidth="1"/>
    <col min="8198" max="8198" width="12.7109375" style="2" customWidth="1"/>
    <col min="8199" max="8199" width="10.28515625" style="2" customWidth="1"/>
    <col min="8200" max="8200" width="12" style="2" customWidth="1"/>
    <col min="8201" max="8449" width="8.85546875" style="2"/>
    <col min="8450" max="8452" width="2.28515625" style="2" customWidth="1"/>
    <col min="8453" max="8453" width="13.28515625" style="2" customWidth="1"/>
    <col min="8454" max="8454" width="12.7109375" style="2" customWidth="1"/>
    <col min="8455" max="8455" width="10.28515625" style="2" customWidth="1"/>
    <col min="8456" max="8456" width="12" style="2" customWidth="1"/>
    <col min="8457" max="8705" width="8.85546875" style="2"/>
    <col min="8706" max="8708" width="2.28515625" style="2" customWidth="1"/>
    <col min="8709" max="8709" width="13.28515625" style="2" customWidth="1"/>
    <col min="8710" max="8710" width="12.7109375" style="2" customWidth="1"/>
    <col min="8711" max="8711" width="10.28515625" style="2" customWidth="1"/>
    <col min="8712" max="8712" width="12" style="2" customWidth="1"/>
    <col min="8713" max="8961" width="8.85546875" style="2"/>
    <col min="8962" max="8964" width="2.28515625" style="2" customWidth="1"/>
    <col min="8965" max="8965" width="13.28515625" style="2" customWidth="1"/>
    <col min="8966" max="8966" width="12.7109375" style="2" customWidth="1"/>
    <col min="8967" max="8967" width="10.28515625" style="2" customWidth="1"/>
    <col min="8968" max="8968" width="12" style="2" customWidth="1"/>
    <col min="8969" max="9217" width="8.85546875" style="2"/>
    <col min="9218" max="9220" width="2.28515625" style="2" customWidth="1"/>
    <col min="9221" max="9221" width="13.28515625" style="2" customWidth="1"/>
    <col min="9222" max="9222" width="12.7109375" style="2" customWidth="1"/>
    <col min="9223" max="9223" width="10.28515625" style="2" customWidth="1"/>
    <col min="9224" max="9224" width="12" style="2" customWidth="1"/>
    <col min="9225" max="9473" width="8.85546875" style="2"/>
    <col min="9474" max="9476" width="2.28515625" style="2" customWidth="1"/>
    <col min="9477" max="9477" width="13.28515625" style="2" customWidth="1"/>
    <col min="9478" max="9478" width="12.7109375" style="2" customWidth="1"/>
    <col min="9479" max="9479" width="10.28515625" style="2" customWidth="1"/>
    <col min="9480" max="9480" width="12" style="2" customWidth="1"/>
    <col min="9481" max="9729" width="8.85546875" style="2"/>
    <col min="9730" max="9732" width="2.28515625" style="2" customWidth="1"/>
    <col min="9733" max="9733" width="13.28515625" style="2" customWidth="1"/>
    <col min="9734" max="9734" width="12.7109375" style="2" customWidth="1"/>
    <col min="9735" max="9735" width="10.28515625" style="2" customWidth="1"/>
    <col min="9736" max="9736" width="12" style="2" customWidth="1"/>
    <col min="9737" max="9985" width="8.85546875" style="2"/>
    <col min="9986" max="9988" width="2.28515625" style="2" customWidth="1"/>
    <col min="9989" max="9989" width="13.28515625" style="2" customWidth="1"/>
    <col min="9990" max="9990" width="12.7109375" style="2" customWidth="1"/>
    <col min="9991" max="9991" width="10.28515625" style="2" customWidth="1"/>
    <col min="9992" max="9992" width="12" style="2" customWidth="1"/>
    <col min="9993" max="10241" width="8.85546875" style="2"/>
    <col min="10242" max="10244" width="2.28515625" style="2" customWidth="1"/>
    <col min="10245" max="10245" width="13.28515625" style="2" customWidth="1"/>
    <col min="10246" max="10246" width="12.7109375" style="2" customWidth="1"/>
    <col min="10247" max="10247" width="10.28515625" style="2" customWidth="1"/>
    <col min="10248" max="10248" width="12" style="2" customWidth="1"/>
    <col min="10249" max="10497" width="8.85546875" style="2"/>
    <col min="10498" max="10500" width="2.28515625" style="2" customWidth="1"/>
    <col min="10501" max="10501" width="13.28515625" style="2" customWidth="1"/>
    <col min="10502" max="10502" width="12.7109375" style="2" customWidth="1"/>
    <col min="10503" max="10503" width="10.28515625" style="2" customWidth="1"/>
    <col min="10504" max="10504" width="12" style="2" customWidth="1"/>
    <col min="10505" max="10753" width="8.85546875" style="2"/>
    <col min="10754" max="10756" width="2.28515625" style="2" customWidth="1"/>
    <col min="10757" max="10757" width="13.28515625" style="2" customWidth="1"/>
    <col min="10758" max="10758" width="12.7109375" style="2" customWidth="1"/>
    <col min="10759" max="10759" width="10.28515625" style="2" customWidth="1"/>
    <col min="10760" max="10760" width="12" style="2" customWidth="1"/>
    <col min="10761" max="11009" width="8.85546875" style="2"/>
    <col min="11010" max="11012" width="2.28515625" style="2" customWidth="1"/>
    <col min="11013" max="11013" width="13.28515625" style="2" customWidth="1"/>
    <col min="11014" max="11014" width="12.7109375" style="2" customWidth="1"/>
    <col min="11015" max="11015" width="10.28515625" style="2" customWidth="1"/>
    <col min="11016" max="11016" width="12" style="2" customWidth="1"/>
    <col min="11017" max="11265" width="8.85546875" style="2"/>
    <col min="11266" max="11268" width="2.28515625" style="2" customWidth="1"/>
    <col min="11269" max="11269" width="13.28515625" style="2" customWidth="1"/>
    <col min="11270" max="11270" width="12.7109375" style="2" customWidth="1"/>
    <col min="11271" max="11271" width="10.28515625" style="2" customWidth="1"/>
    <col min="11272" max="11272" width="12" style="2" customWidth="1"/>
    <col min="11273" max="11521" width="8.85546875" style="2"/>
    <col min="11522" max="11524" width="2.28515625" style="2" customWidth="1"/>
    <col min="11525" max="11525" width="13.28515625" style="2" customWidth="1"/>
    <col min="11526" max="11526" width="12.7109375" style="2" customWidth="1"/>
    <col min="11527" max="11527" width="10.28515625" style="2" customWidth="1"/>
    <col min="11528" max="11528" width="12" style="2" customWidth="1"/>
    <col min="11529" max="11777" width="8.85546875" style="2"/>
    <col min="11778" max="11780" width="2.28515625" style="2" customWidth="1"/>
    <col min="11781" max="11781" width="13.28515625" style="2" customWidth="1"/>
    <col min="11782" max="11782" width="12.7109375" style="2" customWidth="1"/>
    <col min="11783" max="11783" width="10.28515625" style="2" customWidth="1"/>
    <col min="11784" max="11784" width="12" style="2" customWidth="1"/>
    <col min="11785" max="12033" width="8.85546875" style="2"/>
    <col min="12034" max="12036" width="2.28515625" style="2" customWidth="1"/>
    <col min="12037" max="12037" width="13.28515625" style="2" customWidth="1"/>
    <col min="12038" max="12038" width="12.7109375" style="2" customWidth="1"/>
    <col min="12039" max="12039" width="10.28515625" style="2" customWidth="1"/>
    <col min="12040" max="12040" width="12" style="2" customWidth="1"/>
    <col min="12041" max="12289" width="8.85546875" style="2"/>
    <col min="12290" max="12292" width="2.28515625" style="2" customWidth="1"/>
    <col min="12293" max="12293" width="13.28515625" style="2" customWidth="1"/>
    <col min="12294" max="12294" width="12.7109375" style="2" customWidth="1"/>
    <col min="12295" max="12295" width="10.28515625" style="2" customWidth="1"/>
    <col min="12296" max="12296" width="12" style="2" customWidth="1"/>
    <col min="12297" max="12545" width="8.85546875" style="2"/>
    <col min="12546" max="12548" width="2.28515625" style="2" customWidth="1"/>
    <col min="12549" max="12549" width="13.28515625" style="2" customWidth="1"/>
    <col min="12550" max="12550" width="12.7109375" style="2" customWidth="1"/>
    <col min="12551" max="12551" width="10.28515625" style="2" customWidth="1"/>
    <col min="12552" max="12552" width="12" style="2" customWidth="1"/>
    <col min="12553" max="12801" width="8.85546875" style="2"/>
    <col min="12802" max="12804" width="2.28515625" style="2" customWidth="1"/>
    <col min="12805" max="12805" width="13.28515625" style="2" customWidth="1"/>
    <col min="12806" max="12806" width="12.7109375" style="2" customWidth="1"/>
    <col min="12807" max="12807" width="10.28515625" style="2" customWidth="1"/>
    <col min="12808" max="12808" width="12" style="2" customWidth="1"/>
    <col min="12809" max="13057" width="8.85546875" style="2"/>
    <col min="13058" max="13060" width="2.28515625" style="2" customWidth="1"/>
    <col min="13061" max="13061" width="13.28515625" style="2" customWidth="1"/>
    <col min="13062" max="13062" width="12.7109375" style="2" customWidth="1"/>
    <col min="13063" max="13063" width="10.28515625" style="2" customWidth="1"/>
    <col min="13064" max="13064" width="12" style="2" customWidth="1"/>
    <col min="13065" max="13313" width="8.85546875" style="2"/>
    <col min="13314" max="13316" width="2.28515625" style="2" customWidth="1"/>
    <col min="13317" max="13317" width="13.28515625" style="2" customWidth="1"/>
    <col min="13318" max="13318" width="12.7109375" style="2" customWidth="1"/>
    <col min="13319" max="13319" width="10.28515625" style="2" customWidth="1"/>
    <col min="13320" max="13320" width="12" style="2" customWidth="1"/>
    <col min="13321" max="13569" width="8.85546875" style="2"/>
    <col min="13570" max="13572" width="2.28515625" style="2" customWidth="1"/>
    <col min="13573" max="13573" width="13.28515625" style="2" customWidth="1"/>
    <col min="13574" max="13574" width="12.7109375" style="2" customWidth="1"/>
    <col min="13575" max="13575" width="10.28515625" style="2" customWidth="1"/>
    <col min="13576" max="13576" width="12" style="2" customWidth="1"/>
    <col min="13577" max="13825" width="8.85546875" style="2"/>
    <col min="13826" max="13828" width="2.28515625" style="2" customWidth="1"/>
    <col min="13829" max="13829" width="13.28515625" style="2" customWidth="1"/>
    <col min="13830" max="13830" width="12.7109375" style="2" customWidth="1"/>
    <col min="13831" max="13831" width="10.28515625" style="2" customWidth="1"/>
    <col min="13832" max="13832" width="12" style="2" customWidth="1"/>
    <col min="13833" max="14081" width="8.85546875" style="2"/>
    <col min="14082" max="14084" width="2.28515625" style="2" customWidth="1"/>
    <col min="14085" max="14085" width="13.28515625" style="2" customWidth="1"/>
    <col min="14086" max="14086" width="12.7109375" style="2" customWidth="1"/>
    <col min="14087" max="14087" width="10.28515625" style="2" customWidth="1"/>
    <col min="14088" max="14088" width="12" style="2" customWidth="1"/>
    <col min="14089" max="14337" width="8.85546875" style="2"/>
    <col min="14338" max="14340" width="2.28515625" style="2" customWidth="1"/>
    <col min="14341" max="14341" width="13.28515625" style="2" customWidth="1"/>
    <col min="14342" max="14342" width="12.7109375" style="2" customWidth="1"/>
    <col min="14343" max="14343" width="10.28515625" style="2" customWidth="1"/>
    <col min="14344" max="14344" width="12" style="2" customWidth="1"/>
    <col min="14345" max="14593" width="8.85546875" style="2"/>
    <col min="14594" max="14596" width="2.28515625" style="2" customWidth="1"/>
    <col min="14597" max="14597" width="13.28515625" style="2" customWidth="1"/>
    <col min="14598" max="14598" width="12.7109375" style="2" customWidth="1"/>
    <col min="14599" max="14599" width="10.28515625" style="2" customWidth="1"/>
    <col min="14600" max="14600" width="12" style="2" customWidth="1"/>
    <col min="14601" max="14849" width="8.85546875" style="2"/>
    <col min="14850" max="14852" width="2.28515625" style="2" customWidth="1"/>
    <col min="14853" max="14853" width="13.28515625" style="2" customWidth="1"/>
    <col min="14854" max="14854" width="12.7109375" style="2" customWidth="1"/>
    <col min="14855" max="14855" width="10.28515625" style="2" customWidth="1"/>
    <col min="14856" max="14856" width="12" style="2" customWidth="1"/>
    <col min="14857" max="15105" width="8.85546875" style="2"/>
    <col min="15106" max="15108" width="2.28515625" style="2" customWidth="1"/>
    <col min="15109" max="15109" width="13.28515625" style="2" customWidth="1"/>
    <col min="15110" max="15110" width="12.7109375" style="2" customWidth="1"/>
    <col min="15111" max="15111" width="10.28515625" style="2" customWidth="1"/>
    <col min="15112" max="15112" width="12" style="2" customWidth="1"/>
    <col min="15113" max="15361" width="8.85546875" style="2"/>
    <col min="15362" max="15364" width="2.28515625" style="2" customWidth="1"/>
    <col min="15365" max="15365" width="13.28515625" style="2" customWidth="1"/>
    <col min="15366" max="15366" width="12.7109375" style="2" customWidth="1"/>
    <col min="15367" max="15367" width="10.28515625" style="2" customWidth="1"/>
    <col min="15368" max="15368" width="12" style="2" customWidth="1"/>
    <col min="15369" max="15617" width="8.85546875" style="2"/>
    <col min="15618" max="15620" width="2.28515625" style="2" customWidth="1"/>
    <col min="15621" max="15621" width="13.28515625" style="2" customWidth="1"/>
    <col min="15622" max="15622" width="12.7109375" style="2" customWidth="1"/>
    <col min="15623" max="15623" width="10.28515625" style="2" customWidth="1"/>
    <col min="15624" max="15624" width="12" style="2" customWidth="1"/>
    <col min="15625" max="15873" width="8.85546875" style="2"/>
    <col min="15874" max="15876" width="2.28515625" style="2" customWidth="1"/>
    <col min="15877" max="15877" width="13.28515625" style="2" customWidth="1"/>
    <col min="15878" max="15878" width="12.7109375" style="2" customWidth="1"/>
    <col min="15879" max="15879" width="10.28515625" style="2" customWidth="1"/>
    <col min="15880" max="15880" width="12" style="2" customWidth="1"/>
    <col min="15881" max="16129" width="8.85546875" style="2"/>
    <col min="16130" max="16132" width="2.28515625" style="2" customWidth="1"/>
    <col min="16133" max="16133" width="13.28515625" style="2" customWidth="1"/>
    <col min="16134" max="16134" width="12.7109375" style="2" customWidth="1"/>
    <col min="16135" max="16135" width="10.28515625" style="2" customWidth="1"/>
    <col min="16136" max="16136" width="12" style="2" customWidth="1"/>
    <col min="16137" max="16384" width="8.85546875" style="2"/>
  </cols>
  <sheetData>
    <row r="1" spans="2:14" ht="23.25" x14ac:dyDescent="0.35">
      <c r="B1" s="1" t="s">
        <v>56</v>
      </c>
    </row>
    <row r="2" spans="2:14" x14ac:dyDescent="0.2">
      <c r="C2" s="163" t="s">
        <v>139</v>
      </c>
      <c r="D2" s="163"/>
      <c r="E2" s="163"/>
      <c r="F2" s="2" t="str">
        <f>catyear</f>
        <v>2026-2027</v>
      </c>
      <c r="H2" s="121"/>
      <c r="I2" s="159"/>
    </row>
    <row r="3" spans="2:14" x14ac:dyDescent="0.2">
      <c r="B3" s="121"/>
    </row>
    <row r="4" spans="2:14" x14ac:dyDescent="0.2">
      <c r="B4" s="2" t="s">
        <v>59</v>
      </c>
    </row>
    <row r="5" spans="2:14" ht="15.75" x14ac:dyDescent="0.25">
      <c r="B5" s="167" t="s">
        <v>177</v>
      </c>
      <c r="C5" s="167"/>
      <c r="D5" s="167"/>
      <c r="E5" s="167"/>
      <c r="F5" s="167"/>
      <c r="G5" s="167"/>
      <c r="H5" s="167"/>
      <c r="I5" s="113"/>
    </row>
    <row r="6" spans="2:14" x14ac:dyDescent="0.2">
      <c r="B6" s="84"/>
      <c r="C6" s="84"/>
      <c r="D6" s="84"/>
      <c r="E6" s="84"/>
      <c r="F6" s="84"/>
      <c r="G6" s="84"/>
      <c r="H6" s="84"/>
      <c r="I6" s="84"/>
    </row>
    <row r="7" spans="2:14" x14ac:dyDescent="0.2">
      <c r="B7" s="91" t="s">
        <v>80</v>
      </c>
      <c r="C7" s="84"/>
      <c r="D7" s="84"/>
      <c r="E7" s="161" t="s">
        <v>265</v>
      </c>
      <c r="F7" s="84"/>
      <c r="G7" s="84"/>
      <c r="H7" s="84"/>
      <c r="I7" s="84"/>
    </row>
    <row r="8" spans="2:14" x14ac:dyDescent="0.2">
      <c r="B8" s="91"/>
      <c r="C8" s="84"/>
      <c r="D8" s="84"/>
      <c r="E8" s="161" t="s">
        <v>266</v>
      </c>
      <c r="F8" s="84"/>
      <c r="G8" s="84"/>
      <c r="H8" s="84"/>
      <c r="I8" s="84"/>
    </row>
    <row r="9" spans="2:14" ht="15.75" thickBot="1" x14ac:dyDescent="0.25"/>
    <row r="10" spans="2:14" ht="7.5" customHeight="1" x14ac:dyDescent="0.2"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</row>
    <row r="11" spans="2:14" ht="15.75" x14ac:dyDescent="0.25">
      <c r="B11" s="21" t="s">
        <v>60</v>
      </c>
      <c r="C11" s="87" t="s">
        <v>57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2:14" ht="7.5" customHeight="1" x14ac:dyDescent="0.2">
      <c r="B12" s="21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</row>
    <row r="13" spans="2:14" x14ac:dyDescent="0.2">
      <c r="B13" s="21"/>
      <c r="C13" s="19"/>
      <c r="D13" s="86" t="s">
        <v>161</v>
      </c>
      <c r="E13" s="86"/>
      <c r="F13" s="86"/>
      <c r="G13" s="23"/>
      <c r="H13" s="23"/>
      <c r="I13" s="23"/>
      <c r="J13" s="19"/>
      <c r="K13" s="19"/>
      <c r="L13" s="19"/>
      <c r="M13" s="19"/>
      <c r="N13" s="20"/>
    </row>
    <row r="14" spans="2:14" x14ac:dyDescent="0.2">
      <c r="B14" s="21"/>
      <c r="C14" s="19"/>
      <c r="D14" s="19"/>
      <c r="E14" s="19" t="s">
        <v>155</v>
      </c>
      <c r="F14" s="19" t="s">
        <v>156</v>
      </c>
      <c r="G14" s="19"/>
      <c r="H14" s="19"/>
      <c r="I14" s="19"/>
      <c r="J14" s="19"/>
      <c r="K14" s="19"/>
      <c r="L14" s="19"/>
      <c r="M14" s="19"/>
      <c r="N14" s="20"/>
    </row>
    <row r="15" spans="2:14" x14ac:dyDescent="0.2">
      <c r="B15" s="21"/>
      <c r="C15" s="19"/>
      <c r="D15" s="19"/>
      <c r="E15" s="19" t="s">
        <v>162</v>
      </c>
      <c r="F15" s="19" t="s">
        <v>157</v>
      </c>
      <c r="G15" s="19"/>
      <c r="H15" s="19"/>
      <c r="I15" s="19"/>
      <c r="J15" s="19"/>
      <c r="K15" s="19"/>
      <c r="L15" s="19"/>
      <c r="M15" s="19"/>
      <c r="N15" s="20"/>
    </row>
    <row r="16" spans="2:14" x14ac:dyDescent="0.2">
      <c r="B16" s="21"/>
      <c r="C16" s="19"/>
      <c r="D16" s="19"/>
      <c r="E16" s="19" t="s">
        <v>160</v>
      </c>
      <c r="F16" s="19" t="s">
        <v>312</v>
      </c>
      <c r="G16" s="19"/>
      <c r="H16" s="19"/>
      <c r="I16" s="19"/>
      <c r="J16" s="19"/>
      <c r="K16" s="19"/>
      <c r="L16" s="19"/>
      <c r="M16" s="19"/>
      <c r="N16" s="20"/>
    </row>
    <row r="17" spans="2:18" x14ac:dyDescent="0.2">
      <c r="B17" s="21"/>
      <c r="C17" s="19"/>
      <c r="D17" s="19"/>
      <c r="E17" s="19" t="s">
        <v>158</v>
      </c>
      <c r="F17" s="19" t="s">
        <v>159</v>
      </c>
      <c r="G17" s="19"/>
      <c r="H17" s="19"/>
      <c r="I17" s="19"/>
      <c r="J17" s="19"/>
      <c r="K17" s="19"/>
      <c r="L17" s="19"/>
      <c r="M17" s="19"/>
      <c r="N17" s="20"/>
    </row>
    <row r="18" spans="2:18" ht="7.5" customHeight="1" x14ac:dyDescent="0.2">
      <c r="B18" s="2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</row>
    <row r="19" spans="2:18" ht="7.5" customHeight="1" x14ac:dyDescent="0.2">
      <c r="B19" s="21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</row>
    <row r="20" spans="2:18" x14ac:dyDescent="0.2">
      <c r="B20" s="21"/>
      <c r="C20" s="19"/>
      <c r="D20" s="23" t="s">
        <v>123</v>
      </c>
      <c r="E20" s="23"/>
      <c r="F20" s="23"/>
      <c r="G20" s="23"/>
      <c r="H20" s="23"/>
      <c r="I20" s="23"/>
      <c r="J20" s="19"/>
      <c r="K20" s="19"/>
      <c r="L20" s="19"/>
      <c r="M20" s="19"/>
      <c r="N20" s="20"/>
    </row>
    <row r="21" spans="2:18" x14ac:dyDescent="0.2">
      <c r="B21" s="21"/>
      <c r="C21" s="19"/>
      <c r="D21" s="19"/>
      <c r="E21" s="19" t="s">
        <v>120</v>
      </c>
      <c r="F21" s="19" t="s">
        <v>124</v>
      </c>
      <c r="G21" s="19"/>
      <c r="H21" s="19"/>
      <c r="I21" s="19"/>
      <c r="J21" s="19"/>
      <c r="K21" s="19"/>
      <c r="L21" s="19"/>
      <c r="M21" s="19"/>
      <c r="N21" s="20"/>
    </row>
    <row r="22" spans="2:18" x14ac:dyDescent="0.2">
      <c r="B22" s="21"/>
      <c r="C22" s="19"/>
      <c r="D22" s="19"/>
      <c r="E22" s="19" t="s">
        <v>121</v>
      </c>
      <c r="F22" s="19" t="s">
        <v>125</v>
      </c>
      <c r="G22" s="19"/>
      <c r="H22" s="19"/>
      <c r="I22" s="19"/>
      <c r="J22" s="19"/>
      <c r="K22" s="19"/>
      <c r="L22" s="19"/>
      <c r="M22" s="19"/>
      <c r="N22" s="20"/>
    </row>
    <row r="23" spans="2:18" x14ac:dyDescent="0.2">
      <c r="B23" s="21"/>
      <c r="C23" s="19"/>
      <c r="D23" s="19"/>
      <c r="E23" s="19" t="s">
        <v>122</v>
      </c>
      <c r="F23" s="19" t="s">
        <v>126</v>
      </c>
      <c r="G23" s="19"/>
      <c r="H23" s="19"/>
      <c r="I23" s="19"/>
      <c r="J23" s="19"/>
      <c r="K23" s="19"/>
      <c r="L23" s="19"/>
      <c r="M23" s="19"/>
      <c r="N23" s="20"/>
    </row>
    <row r="24" spans="2:18" ht="7.5" customHeight="1" x14ac:dyDescent="0.2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4"/>
    </row>
    <row r="25" spans="2:18" ht="7.5" customHeight="1" x14ac:dyDescent="0.2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4"/>
    </row>
    <row r="26" spans="2:18" ht="15.75" customHeight="1" x14ac:dyDescent="0.25">
      <c r="B26" s="35" t="s">
        <v>61</v>
      </c>
      <c r="C26" s="160" t="s">
        <v>259</v>
      </c>
      <c r="D26" s="160"/>
      <c r="E26" s="160"/>
      <c r="F26" s="160"/>
      <c r="G26" s="160"/>
      <c r="H26" s="33"/>
      <c r="I26" s="33"/>
      <c r="J26" s="33"/>
      <c r="K26" s="33"/>
      <c r="L26" s="33"/>
      <c r="M26" s="33"/>
      <c r="N26" s="34"/>
    </row>
    <row r="27" spans="2:18" ht="7.5" customHeight="1" x14ac:dyDescent="0.2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4"/>
    </row>
    <row r="28" spans="2:18" ht="15" customHeight="1" x14ac:dyDescent="0.2">
      <c r="B28" s="32"/>
      <c r="C28" s="33"/>
      <c r="D28" s="33"/>
      <c r="E28" s="33" t="s">
        <v>260</v>
      </c>
      <c r="F28" s="33" t="s">
        <v>267</v>
      </c>
      <c r="G28" s="33"/>
      <c r="H28" s="33"/>
      <c r="I28" s="33"/>
      <c r="J28" s="33"/>
      <c r="K28" s="33"/>
      <c r="L28" s="33"/>
      <c r="M28" s="33"/>
      <c r="N28" s="34"/>
    </row>
    <row r="29" spans="2:18" ht="7.5" customHeight="1" x14ac:dyDescent="0.2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8"/>
    </row>
    <row r="30" spans="2:18" ht="7.5" customHeight="1" x14ac:dyDescent="0.25"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2"/>
      <c r="R30" s="85"/>
    </row>
    <row r="31" spans="2:18" ht="15.75" x14ac:dyDescent="0.25">
      <c r="B31" s="43" t="s">
        <v>4</v>
      </c>
      <c r="C31" s="54" t="s">
        <v>127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2"/>
    </row>
    <row r="32" spans="2:18" ht="7.5" customHeight="1" x14ac:dyDescent="0.2"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2"/>
    </row>
    <row r="33" spans="2:14" ht="15" customHeight="1" x14ac:dyDescent="0.2">
      <c r="B33" s="40"/>
      <c r="C33" s="41"/>
      <c r="D33" s="45" t="s">
        <v>128</v>
      </c>
      <c r="E33" s="45"/>
      <c r="F33" s="45"/>
      <c r="G33" s="45"/>
      <c r="H33" s="45"/>
      <c r="I33" s="45"/>
      <c r="J33" s="41"/>
      <c r="K33" s="41"/>
      <c r="L33" s="41"/>
      <c r="M33" s="41"/>
      <c r="N33" s="42"/>
    </row>
    <row r="34" spans="2:14" x14ac:dyDescent="0.2">
      <c r="B34" s="40"/>
      <c r="C34" s="41"/>
      <c r="D34" s="41"/>
      <c r="E34" s="41" t="s">
        <v>137</v>
      </c>
      <c r="F34" s="41" t="s">
        <v>128</v>
      </c>
      <c r="G34" s="41"/>
      <c r="H34" s="41"/>
      <c r="I34" s="41"/>
      <c r="J34" s="41"/>
      <c r="K34" s="41"/>
      <c r="L34" s="41"/>
      <c r="M34" s="41"/>
      <c r="N34" s="42"/>
    </row>
    <row r="35" spans="2:14" x14ac:dyDescent="0.2"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2"/>
    </row>
    <row r="36" spans="2:14" x14ac:dyDescent="0.2">
      <c r="B36" s="40"/>
      <c r="C36" s="41"/>
      <c r="D36" s="45" t="s">
        <v>129</v>
      </c>
      <c r="E36" s="45"/>
      <c r="F36" s="45"/>
      <c r="G36" s="45"/>
      <c r="H36" s="45"/>
      <c r="I36" s="45"/>
      <c r="J36" s="41"/>
      <c r="K36" s="41"/>
      <c r="L36" s="41"/>
      <c r="M36" s="41"/>
      <c r="N36" s="42"/>
    </row>
    <row r="37" spans="2:14" x14ac:dyDescent="0.2">
      <c r="B37" s="40"/>
      <c r="C37" s="41"/>
      <c r="D37" s="41"/>
      <c r="E37" s="41" t="s">
        <v>181</v>
      </c>
      <c r="F37" s="41" t="s">
        <v>182</v>
      </c>
      <c r="G37" s="88"/>
      <c r="H37" s="88"/>
      <c r="I37" s="41"/>
      <c r="J37" s="41"/>
      <c r="K37" s="41"/>
      <c r="L37" s="41"/>
      <c r="M37" s="41"/>
      <c r="N37" s="42"/>
    </row>
    <row r="38" spans="2:14" ht="7.5" customHeight="1" x14ac:dyDescent="0.2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6"/>
    </row>
    <row r="39" spans="2:14" ht="7.5" customHeight="1" x14ac:dyDescent="0.2">
      <c r="B39" s="56"/>
      <c r="C39" s="57"/>
      <c r="D39" s="57"/>
      <c r="E39" s="57"/>
      <c r="F39" s="57"/>
      <c r="G39" s="57"/>
      <c r="H39" s="57"/>
      <c r="I39" s="26"/>
      <c r="J39" s="26"/>
      <c r="K39" s="26"/>
      <c r="L39" s="26"/>
      <c r="M39" s="26"/>
      <c r="N39" s="27"/>
    </row>
    <row r="40" spans="2:14" ht="15.75" x14ac:dyDescent="0.25">
      <c r="B40" s="28" t="s">
        <v>261</v>
      </c>
      <c r="C40" s="175" t="s">
        <v>130</v>
      </c>
      <c r="D40" s="175"/>
      <c r="E40" s="175"/>
      <c r="F40" s="175"/>
      <c r="G40" s="175"/>
      <c r="H40" s="26"/>
      <c r="I40" s="26"/>
      <c r="J40" s="26"/>
      <c r="K40" s="26"/>
      <c r="L40" s="26"/>
      <c r="M40" s="26"/>
      <c r="N40" s="27"/>
    </row>
    <row r="41" spans="2:14" ht="7.5" customHeight="1" x14ac:dyDescent="0.2">
      <c r="B41" s="2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7"/>
    </row>
    <row r="42" spans="2:14" ht="15" customHeight="1" x14ac:dyDescent="0.2">
      <c r="B42" s="25"/>
      <c r="C42" s="26"/>
      <c r="D42" s="30" t="s">
        <v>134</v>
      </c>
      <c r="E42" s="30"/>
      <c r="F42" s="30"/>
      <c r="G42" s="30"/>
      <c r="H42" s="30"/>
      <c r="I42" s="30"/>
      <c r="J42" s="26"/>
      <c r="K42" s="26"/>
      <c r="L42" s="26"/>
      <c r="M42" s="26"/>
      <c r="N42" s="27"/>
    </row>
    <row r="43" spans="2:14" ht="15" customHeight="1" x14ac:dyDescent="0.25">
      <c r="B43" s="25"/>
      <c r="C43" s="26"/>
      <c r="D43" s="58"/>
      <c r="E43" s="26" t="s">
        <v>131</v>
      </c>
      <c r="F43" s="26" t="s">
        <v>132</v>
      </c>
      <c r="G43" s="26"/>
      <c r="H43" s="26"/>
      <c r="I43" s="26"/>
      <c r="J43" s="26"/>
      <c r="K43" s="26"/>
      <c r="L43" s="26"/>
      <c r="M43" s="26"/>
      <c r="N43" s="27"/>
    </row>
    <row r="44" spans="2:14" ht="7.5" customHeight="1" x14ac:dyDescent="0.2">
      <c r="B44" s="2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7"/>
    </row>
    <row r="45" spans="2:14" ht="15" customHeight="1" x14ac:dyDescent="0.2">
      <c r="B45" s="25"/>
      <c r="C45" s="26"/>
      <c r="D45" s="30" t="s">
        <v>135</v>
      </c>
      <c r="E45" s="30"/>
      <c r="F45" s="30"/>
      <c r="G45" s="30"/>
      <c r="H45" s="30"/>
      <c r="I45" s="30"/>
      <c r="J45" s="26"/>
      <c r="K45" s="26"/>
      <c r="L45" s="26"/>
      <c r="M45" s="26"/>
      <c r="N45" s="27"/>
    </row>
    <row r="46" spans="2:14" x14ac:dyDescent="0.2">
      <c r="B46" s="25"/>
      <c r="C46" s="26"/>
      <c r="D46" s="26"/>
      <c r="E46" s="89" t="str">
        <f>AdvWriting</f>
        <v>Wrtg 316</v>
      </c>
      <c r="F46" s="89" t="s">
        <v>133</v>
      </c>
      <c r="G46" s="89"/>
      <c r="H46" s="26"/>
      <c r="I46" s="26"/>
      <c r="J46" s="26"/>
      <c r="K46" s="26"/>
      <c r="L46" s="26"/>
      <c r="M46" s="26"/>
      <c r="N46" s="27"/>
    </row>
    <row r="47" spans="2:14" x14ac:dyDescent="0.2">
      <c r="B47" s="25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7"/>
    </row>
    <row r="48" spans="2:14" x14ac:dyDescent="0.2">
      <c r="B48" s="25"/>
      <c r="C48" s="26"/>
      <c r="D48" s="30" t="s">
        <v>136</v>
      </c>
      <c r="E48" s="30"/>
      <c r="F48" s="30"/>
      <c r="G48" s="30"/>
      <c r="H48" s="30"/>
      <c r="I48" s="30"/>
      <c r="J48" s="26"/>
      <c r="K48" s="26"/>
      <c r="L48" s="26"/>
      <c r="M48" s="26"/>
      <c r="N48" s="27"/>
    </row>
    <row r="49" spans="2:14" x14ac:dyDescent="0.2">
      <c r="B49" s="25"/>
      <c r="C49" s="26"/>
      <c r="D49" s="26"/>
      <c r="E49" s="89" t="str">
        <f>Calculus1</f>
        <v>Math 112</v>
      </c>
      <c r="F49" s="89" t="s">
        <v>63</v>
      </c>
      <c r="G49" s="90"/>
      <c r="H49" s="26"/>
      <c r="I49" s="26"/>
      <c r="J49" s="26"/>
      <c r="K49" s="26"/>
      <c r="L49" s="26"/>
      <c r="M49" s="26"/>
      <c r="N49" s="27"/>
    </row>
    <row r="50" spans="2:14" ht="7.5" customHeight="1" x14ac:dyDescent="0.2">
      <c r="B50" s="25"/>
      <c r="C50" s="26"/>
      <c r="D50" s="26"/>
      <c r="E50" s="89"/>
      <c r="F50" s="89"/>
      <c r="G50" s="90"/>
      <c r="H50" s="26"/>
      <c r="I50" s="26"/>
      <c r="J50" s="26"/>
      <c r="K50" s="26"/>
      <c r="L50" s="26"/>
      <c r="M50" s="26"/>
      <c r="N50" s="27"/>
    </row>
    <row r="51" spans="2:14" x14ac:dyDescent="0.2">
      <c r="B51" s="25"/>
      <c r="C51" s="26"/>
      <c r="D51" s="30" t="s">
        <v>65</v>
      </c>
      <c r="E51" s="92"/>
      <c r="F51" s="92"/>
      <c r="G51" s="93"/>
      <c r="H51" s="30"/>
      <c r="I51" s="30"/>
      <c r="J51" s="26"/>
      <c r="K51" s="26"/>
      <c r="L51" s="26"/>
      <c r="M51" s="26"/>
      <c r="N51" s="27"/>
    </row>
    <row r="52" spans="2:14" x14ac:dyDescent="0.2">
      <c r="B52" s="25"/>
      <c r="C52" s="26"/>
      <c r="D52" s="26"/>
      <c r="E52" s="89" t="str">
        <f>Calculus2</f>
        <v>Math 113</v>
      </c>
      <c r="F52" s="89" t="s">
        <v>64</v>
      </c>
      <c r="G52" s="90"/>
      <c r="H52" s="26"/>
      <c r="I52" s="26"/>
      <c r="J52" s="26"/>
      <c r="K52" s="26"/>
      <c r="L52" s="26"/>
      <c r="M52" s="26"/>
      <c r="N52" s="27"/>
    </row>
    <row r="53" spans="2:14" ht="7.5" customHeight="1" x14ac:dyDescent="0.2">
      <c r="B53" s="29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1"/>
    </row>
    <row r="54" spans="2:14" ht="7.5" customHeight="1" x14ac:dyDescent="0.2">
      <c r="B54" s="15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</row>
    <row r="55" spans="2:14" ht="15.75" x14ac:dyDescent="0.25">
      <c r="B55" s="14" t="s">
        <v>262</v>
      </c>
      <c r="C55" s="94" t="s">
        <v>66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</row>
    <row r="56" spans="2:14" ht="7.5" customHeight="1" x14ac:dyDescent="0.2">
      <c r="B56" s="15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</row>
    <row r="57" spans="2:14" x14ac:dyDescent="0.2">
      <c r="B57" s="15"/>
      <c r="C57" s="12"/>
      <c r="D57" s="17" t="s">
        <v>67</v>
      </c>
      <c r="E57" s="17"/>
      <c r="F57" s="17"/>
      <c r="G57" s="17"/>
      <c r="H57" s="17"/>
      <c r="I57" s="17"/>
      <c r="J57" s="17"/>
      <c r="K57" s="17"/>
      <c r="L57" s="17"/>
      <c r="M57" s="12"/>
      <c r="N57" s="13"/>
    </row>
    <row r="58" spans="2:14" x14ac:dyDescent="0.2">
      <c r="B58" s="15"/>
      <c r="C58" s="12"/>
      <c r="D58" s="12"/>
      <c r="E58" s="12" t="s">
        <v>68</v>
      </c>
      <c r="F58" s="12" t="s">
        <v>263</v>
      </c>
      <c r="G58" s="12"/>
      <c r="H58" s="12"/>
      <c r="I58" s="12"/>
      <c r="J58" s="12"/>
      <c r="K58" s="12"/>
      <c r="L58" s="12"/>
      <c r="M58" s="12"/>
      <c r="N58" s="13"/>
    </row>
    <row r="59" spans="2:14" x14ac:dyDescent="0.2">
      <c r="B59" s="15"/>
      <c r="C59" s="12"/>
      <c r="D59" s="12"/>
      <c r="E59" s="12"/>
      <c r="F59" s="176" t="s">
        <v>264</v>
      </c>
      <c r="G59" s="176"/>
      <c r="H59" s="176"/>
      <c r="I59" s="176"/>
      <c r="J59" s="176"/>
      <c r="K59" s="176"/>
      <c r="L59" s="105"/>
      <c r="M59" s="12"/>
      <c r="N59" s="13"/>
    </row>
    <row r="60" spans="2:14" x14ac:dyDescent="0.2">
      <c r="B60" s="15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</row>
    <row r="61" spans="2:14" ht="15.75" x14ac:dyDescent="0.25">
      <c r="B61" s="106"/>
      <c r="C61" s="107" t="s">
        <v>1</v>
      </c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9"/>
    </row>
    <row r="62" spans="2:14" x14ac:dyDescent="0.2">
      <c r="B62" s="15"/>
      <c r="C62" s="12"/>
      <c r="D62" s="17" t="s">
        <v>69</v>
      </c>
      <c r="E62" s="17"/>
      <c r="F62" s="17"/>
      <c r="G62" s="17"/>
      <c r="H62" s="17"/>
      <c r="I62" s="17"/>
      <c r="J62" s="17"/>
      <c r="K62" s="17"/>
      <c r="L62" s="17"/>
      <c r="M62" s="12"/>
      <c r="N62" s="13"/>
    </row>
    <row r="63" spans="2:14" ht="15.75" x14ac:dyDescent="0.25">
      <c r="B63" s="15"/>
      <c r="C63" s="12"/>
      <c r="D63" s="12"/>
      <c r="E63" s="12" t="s">
        <v>70</v>
      </c>
      <c r="F63" s="12" t="s">
        <v>78</v>
      </c>
      <c r="G63" s="12"/>
      <c r="H63" s="12"/>
      <c r="I63" s="12"/>
      <c r="J63" s="12"/>
      <c r="K63" s="12"/>
      <c r="L63" s="12"/>
      <c r="M63" s="12"/>
      <c r="N63" s="13"/>
    </row>
    <row r="64" spans="2:14" ht="15.75" x14ac:dyDescent="0.25">
      <c r="B64" s="15"/>
      <c r="C64" s="12"/>
      <c r="D64" s="12"/>
      <c r="E64" s="12"/>
      <c r="F64" s="174" t="s">
        <v>174</v>
      </c>
      <c r="G64" s="174"/>
      <c r="H64" s="174"/>
      <c r="I64" s="174"/>
      <c r="J64" s="174"/>
      <c r="K64" s="174"/>
      <c r="L64" s="174"/>
      <c r="M64" s="12"/>
      <c r="N64" s="13"/>
    </row>
    <row r="65" spans="2:14" x14ac:dyDescent="0.2">
      <c r="B65" s="15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3"/>
    </row>
    <row r="66" spans="2:14" x14ac:dyDescent="0.2">
      <c r="B66" s="15"/>
      <c r="C66" s="12"/>
      <c r="D66" s="17" t="s">
        <v>71</v>
      </c>
      <c r="E66" s="17"/>
      <c r="F66" s="17"/>
      <c r="G66" s="17"/>
      <c r="H66" s="17"/>
      <c r="I66" s="17"/>
      <c r="J66" s="17"/>
      <c r="K66" s="17"/>
      <c r="L66" s="17"/>
      <c r="M66" s="12"/>
      <c r="N66" s="13"/>
    </row>
    <row r="67" spans="2:14" x14ac:dyDescent="0.2">
      <c r="B67" s="15"/>
      <c r="C67" s="12"/>
      <c r="D67" s="12"/>
      <c r="E67" s="12" t="s">
        <v>183</v>
      </c>
      <c r="F67" s="12" t="s">
        <v>185</v>
      </c>
      <c r="G67" s="12"/>
      <c r="H67" s="12"/>
      <c r="I67" s="12"/>
      <c r="J67" s="12"/>
      <c r="K67" s="12"/>
      <c r="L67" s="12"/>
      <c r="M67" s="12"/>
      <c r="N67" s="13"/>
    </row>
    <row r="68" spans="2:14" ht="15.75" x14ac:dyDescent="0.25">
      <c r="B68" s="15"/>
      <c r="C68" s="12"/>
      <c r="D68" s="12"/>
      <c r="E68" s="12"/>
      <c r="F68" s="12" t="s">
        <v>186</v>
      </c>
      <c r="G68" s="12"/>
      <c r="H68" s="12"/>
      <c r="I68" s="12"/>
      <c r="J68" s="12"/>
      <c r="K68" s="12"/>
      <c r="L68" s="12"/>
      <c r="M68" s="12"/>
      <c r="N68" s="13"/>
    </row>
    <row r="69" spans="2:14" ht="15.75" x14ac:dyDescent="0.25">
      <c r="B69" s="15"/>
      <c r="C69" s="12"/>
      <c r="D69" s="12"/>
      <c r="E69" s="12"/>
      <c r="F69" s="174" t="s">
        <v>175</v>
      </c>
      <c r="G69" s="174"/>
      <c r="H69" s="174"/>
      <c r="I69" s="174"/>
      <c r="J69" s="174"/>
      <c r="K69" s="174"/>
      <c r="L69" s="174"/>
      <c r="M69" s="12"/>
      <c r="N69" s="13"/>
    </row>
    <row r="70" spans="2:14" x14ac:dyDescent="0.2">
      <c r="B70" s="15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</row>
    <row r="71" spans="2:14" ht="15.75" x14ac:dyDescent="0.25">
      <c r="B71" s="15"/>
      <c r="C71" s="94" t="s">
        <v>2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3"/>
    </row>
    <row r="72" spans="2:14" x14ac:dyDescent="0.2">
      <c r="B72" s="15"/>
      <c r="C72" s="12"/>
      <c r="D72" s="17" t="s">
        <v>72</v>
      </c>
      <c r="E72" s="17"/>
      <c r="F72" s="17"/>
      <c r="G72" s="17"/>
      <c r="H72" s="17"/>
      <c r="I72" s="17"/>
      <c r="J72" s="17"/>
      <c r="K72" s="17"/>
      <c r="L72" s="17"/>
      <c r="M72" s="12"/>
      <c r="N72" s="13"/>
    </row>
    <row r="73" spans="2:14" ht="15.75" x14ac:dyDescent="0.25">
      <c r="B73" s="15"/>
      <c r="C73" s="12"/>
      <c r="D73" s="12"/>
      <c r="E73" s="12" t="s">
        <v>77</v>
      </c>
      <c r="F73" s="12" t="s">
        <v>79</v>
      </c>
      <c r="G73" s="12"/>
      <c r="H73" s="12"/>
      <c r="I73" s="12"/>
      <c r="J73" s="12"/>
      <c r="K73" s="12"/>
      <c r="L73" s="12"/>
      <c r="M73" s="12"/>
      <c r="N73" s="13"/>
    </row>
    <row r="74" spans="2:14" ht="15.75" x14ac:dyDescent="0.25">
      <c r="B74" s="15"/>
      <c r="C74" s="12"/>
      <c r="D74" s="12"/>
      <c r="E74" s="12"/>
      <c r="F74" s="174" t="s">
        <v>174</v>
      </c>
      <c r="G74" s="174"/>
      <c r="H74" s="174"/>
      <c r="I74" s="174"/>
      <c r="J74" s="174"/>
      <c r="K74" s="174"/>
      <c r="L74" s="174"/>
      <c r="M74" s="12"/>
      <c r="N74" s="13"/>
    </row>
    <row r="75" spans="2:14" x14ac:dyDescent="0.2">
      <c r="B75" s="15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3"/>
    </row>
    <row r="76" spans="2:14" x14ac:dyDescent="0.2">
      <c r="B76" s="15"/>
      <c r="C76" s="12"/>
      <c r="D76" s="17" t="s">
        <v>73</v>
      </c>
      <c r="E76" s="17"/>
      <c r="F76" s="17"/>
      <c r="G76" s="17"/>
      <c r="H76" s="17"/>
      <c r="I76" s="17"/>
      <c r="J76" s="17"/>
      <c r="K76" s="17"/>
      <c r="L76" s="17"/>
      <c r="M76" s="12"/>
      <c r="N76" s="13"/>
    </row>
    <row r="77" spans="2:14" x14ac:dyDescent="0.2">
      <c r="B77" s="15"/>
      <c r="C77" s="12"/>
      <c r="D77" s="12"/>
      <c r="E77" s="12" t="s">
        <v>184</v>
      </c>
      <c r="F77" s="12" t="s">
        <v>185</v>
      </c>
      <c r="G77" s="12"/>
      <c r="H77" s="12"/>
      <c r="I77" s="12"/>
      <c r="J77" s="12"/>
      <c r="K77" s="12"/>
      <c r="L77" s="12"/>
      <c r="M77" s="12"/>
      <c r="N77" s="13"/>
    </row>
    <row r="78" spans="2:14" ht="15.75" x14ac:dyDescent="0.25">
      <c r="B78" s="15"/>
      <c r="C78" s="12"/>
      <c r="D78" s="12"/>
      <c r="E78" s="12"/>
      <c r="F78" s="94" t="s">
        <v>187</v>
      </c>
      <c r="G78" s="12"/>
      <c r="H78" s="12"/>
      <c r="I78" s="12"/>
      <c r="J78" s="12"/>
      <c r="K78" s="12"/>
      <c r="L78" s="12"/>
      <c r="M78" s="12"/>
      <c r="N78" s="13"/>
    </row>
    <row r="79" spans="2:14" ht="15.75" x14ac:dyDescent="0.25">
      <c r="B79" s="15"/>
      <c r="C79" s="12"/>
      <c r="D79" s="12"/>
      <c r="E79" s="12"/>
      <c r="F79" s="174" t="s">
        <v>176</v>
      </c>
      <c r="G79" s="174"/>
      <c r="H79" s="174"/>
      <c r="I79" s="174"/>
      <c r="J79" s="174"/>
      <c r="K79" s="174"/>
      <c r="L79" s="174"/>
      <c r="M79" s="12"/>
      <c r="N79" s="13"/>
    </row>
    <row r="80" spans="2:14" x14ac:dyDescent="0.2">
      <c r="B80" s="110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2"/>
    </row>
    <row r="81" spans="2:14" x14ac:dyDescent="0.2">
      <c r="B81" s="15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3"/>
    </row>
    <row r="82" spans="2:14" x14ac:dyDescent="0.2">
      <c r="B82" s="15"/>
      <c r="C82" s="12"/>
      <c r="D82" s="17" t="s">
        <v>74</v>
      </c>
      <c r="E82" s="17"/>
      <c r="F82" s="17"/>
      <c r="G82" s="17"/>
      <c r="H82" s="17"/>
      <c r="I82" s="17"/>
      <c r="J82" s="17"/>
      <c r="K82" s="17"/>
      <c r="L82" s="17"/>
      <c r="M82" s="12"/>
      <c r="N82" s="13"/>
    </row>
    <row r="83" spans="2:14" ht="15.75" x14ac:dyDescent="0.25">
      <c r="B83" s="15"/>
      <c r="C83" s="12"/>
      <c r="D83" s="12"/>
      <c r="E83" s="95" t="s">
        <v>188</v>
      </c>
      <c r="F83" s="173" t="s">
        <v>191</v>
      </c>
      <c r="G83" s="173"/>
      <c r="H83" s="173"/>
      <c r="I83" s="12"/>
      <c r="J83" s="12"/>
      <c r="K83" s="12"/>
      <c r="L83" s="12"/>
      <c r="M83" s="12"/>
      <c r="N83" s="13"/>
    </row>
    <row r="84" spans="2:14" x14ac:dyDescent="0.2">
      <c r="B84" s="15"/>
      <c r="C84" s="12"/>
      <c r="D84" s="12"/>
      <c r="E84" s="95"/>
      <c r="F84" s="95" t="s">
        <v>190</v>
      </c>
      <c r="G84" s="95"/>
      <c r="H84" s="12"/>
      <c r="I84" s="12"/>
      <c r="J84" s="12"/>
      <c r="K84" s="12"/>
      <c r="L84" s="12"/>
      <c r="M84" s="12"/>
      <c r="N84" s="13"/>
    </row>
    <row r="85" spans="2:14" x14ac:dyDescent="0.2">
      <c r="B85" s="15"/>
      <c r="C85" s="12"/>
      <c r="D85" s="12"/>
      <c r="E85" s="95"/>
      <c r="F85" s="95" t="s">
        <v>320</v>
      </c>
      <c r="G85" s="95"/>
      <c r="H85" s="12"/>
      <c r="I85" s="12"/>
      <c r="J85" s="12"/>
      <c r="K85" s="12"/>
      <c r="L85" s="12"/>
      <c r="M85" s="12"/>
      <c r="N85" s="13"/>
    </row>
    <row r="86" spans="2:14" x14ac:dyDescent="0.2">
      <c r="B86" s="15"/>
      <c r="C86" s="12"/>
      <c r="D86" s="12"/>
      <c r="E86" s="95"/>
      <c r="F86" s="95" t="s">
        <v>189</v>
      </c>
      <c r="G86" s="95"/>
      <c r="H86" s="12"/>
      <c r="I86" s="12"/>
      <c r="J86" s="12"/>
      <c r="K86" s="12"/>
      <c r="L86" s="12"/>
      <c r="M86" s="12"/>
      <c r="N86" s="13"/>
    </row>
    <row r="87" spans="2:14" x14ac:dyDescent="0.2">
      <c r="B87" s="15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3"/>
    </row>
    <row r="88" spans="2:14" x14ac:dyDescent="0.2">
      <c r="B88" s="15"/>
      <c r="C88" s="12"/>
      <c r="D88" s="17" t="s">
        <v>75</v>
      </c>
      <c r="E88" s="17"/>
      <c r="F88" s="17"/>
      <c r="G88" s="17"/>
      <c r="H88" s="17"/>
      <c r="I88" s="17"/>
      <c r="J88" s="17"/>
      <c r="K88" s="17"/>
      <c r="L88" s="17"/>
      <c r="M88" s="12"/>
      <c r="N88" s="13"/>
    </row>
    <row r="89" spans="2:14" x14ac:dyDescent="0.2">
      <c r="B89" s="15"/>
      <c r="C89" s="12"/>
      <c r="D89" s="12"/>
      <c r="E89" s="95" t="str">
        <f>Chem1</f>
        <v>Chem 111</v>
      </c>
      <c r="F89" s="95" t="s">
        <v>246</v>
      </c>
      <c r="G89" s="12"/>
      <c r="H89" s="12"/>
      <c r="I89" s="12"/>
      <c r="J89" s="12"/>
      <c r="K89" s="12"/>
      <c r="L89" s="12"/>
      <c r="M89" s="12"/>
      <c r="N89" s="13"/>
    </row>
    <row r="90" spans="2:14" x14ac:dyDescent="0.2">
      <c r="B90" s="15"/>
      <c r="C90" s="12"/>
      <c r="D90" s="12"/>
      <c r="E90" s="95" t="str">
        <f>Physics1</f>
        <v>Phscs 121</v>
      </c>
      <c r="F90" s="95" t="s">
        <v>310</v>
      </c>
      <c r="G90" s="12"/>
      <c r="H90" s="12"/>
      <c r="I90" s="12"/>
      <c r="J90" s="12"/>
      <c r="K90" s="12"/>
      <c r="L90" s="12"/>
      <c r="M90" s="12"/>
      <c r="N90" s="13"/>
    </row>
    <row r="91" spans="2:14" x14ac:dyDescent="0.2">
      <c r="B91" s="15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</row>
    <row r="92" spans="2:14" x14ac:dyDescent="0.2">
      <c r="B92" s="15"/>
      <c r="C92" s="12"/>
      <c r="D92" s="17" t="s">
        <v>76</v>
      </c>
      <c r="E92" s="17"/>
      <c r="F92" s="17"/>
      <c r="G92" s="17"/>
      <c r="H92" s="17"/>
      <c r="I92" s="17"/>
      <c r="J92" s="17"/>
      <c r="K92" s="17"/>
      <c r="L92" s="17"/>
      <c r="M92" s="12"/>
      <c r="N92" s="13"/>
    </row>
    <row r="93" spans="2:14" x14ac:dyDescent="0.2">
      <c r="B93" s="15"/>
      <c r="C93" s="12"/>
      <c r="D93" s="12"/>
      <c r="E93" s="95" t="str">
        <f>Econ</f>
        <v>Econ 110</v>
      </c>
      <c r="F93" s="95" t="s">
        <v>180</v>
      </c>
      <c r="G93" s="12"/>
      <c r="H93" s="12"/>
      <c r="I93" s="12"/>
      <c r="J93" s="12"/>
      <c r="K93" s="12"/>
      <c r="L93" s="12"/>
      <c r="M93" s="12"/>
      <c r="N93" s="13"/>
    </row>
    <row r="94" spans="2:14" ht="7.5" customHeight="1" thickBot="1" x14ac:dyDescent="0.25">
      <c r="B94" s="96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8"/>
    </row>
    <row r="95" spans="2:14" x14ac:dyDescent="0.2">
      <c r="B95" s="138" t="s">
        <v>84</v>
      </c>
      <c r="C95" s="139" t="s">
        <v>200</v>
      </c>
      <c r="D95" s="139"/>
      <c r="E95" s="139"/>
      <c r="F95" s="139"/>
      <c r="G95" s="139"/>
      <c r="H95" s="139"/>
      <c r="I95" s="139"/>
    </row>
    <row r="96" spans="2:14" x14ac:dyDescent="0.2">
      <c r="B96" s="138"/>
      <c r="C96" s="2" t="s">
        <v>318</v>
      </c>
      <c r="D96" s="139"/>
      <c r="E96" s="139"/>
      <c r="F96" s="139"/>
      <c r="G96" s="139"/>
      <c r="H96" s="139"/>
      <c r="I96" s="139"/>
    </row>
    <row r="97" spans="2:3" x14ac:dyDescent="0.2">
      <c r="C97" s="2" t="s">
        <v>319</v>
      </c>
    </row>
    <row r="98" spans="2:3" ht="4.5" customHeight="1" x14ac:dyDescent="0.2"/>
    <row r="99" spans="2:3" x14ac:dyDescent="0.2">
      <c r="B99" s="138"/>
    </row>
  </sheetData>
  <mergeCells count="9">
    <mergeCell ref="F83:H83"/>
    <mergeCell ref="C2:E2"/>
    <mergeCell ref="B5:H5"/>
    <mergeCell ref="F74:L74"/>
    <mergeCell ref="F79:L79"/>
    <mergeCell ref="C40:G40"/>
    <mergeCell ref="F64:L64"/>
    <mergeCell ref="F69:L69"/>
    <mergeCell ref="F59:K59"/>
  </mergeCells>
  <phoneticPr fontId="32" type="noConversion"/>
  <hyperlinks>
    <hyperlink ref="B5" r:id="rId1" display="http://ge.byu.edu/ge/universitycore" xr:uid="{00000000-0004-0000-0100-000000000000}"/>
    <hyperlink ref="B5:H5" r:id="rId2" display="General Education Requirements" xr:uid="{00000000-0004-0000-0100-000001000000}"/>
    <hyperlink ref="F64:L64" r:id="rId3" display="Click here and see &quot;CIVILIZATION 2&quot; for the approved list." xr:uid="{00000000-0004-0000-0100-000005000000}"/>
    <hyperlink ref="F69:L69" r:id="rId4" display="Click here and see &quot;ARTS&quot; for the approved list." xr:uid="{00000000-0004-0000-0100-000006000000}"/>
    <hyperlink ref="F74:L74" r:id="rId5" display="Click here and see &quot;CIVILIZATION 2&quot; for the approved list." xr:uid="{00000000-0004-0000-0100-000007000000}"/>
    <hyperlink ref="F79:L79" r:id="rId6" display="Click here and see &quot;LETTERS&quot; for the approved list." xr:uid="{00000000-0004-0000-0100-000008000000}"/>
    <hyperlink ref="F83" r:id="rId7" xr:uid="{00000000-0004-0000-0100-000009000000}"/>
    <hyperlink ref="F83:H83" r:id="rId8" location="biology" display="Take one of the following options*" xr:uid="{4DA9D917-D94C-4FBC-869F-A8F88B890C34}"/>
  </hyperlinks>
  <pageMargins left="0.7" right="0.7" top="0.75" bottom="0.75" header="0.3" footer="0.3"/>
  <pageSetup scale="54" orientation="portrait" r:id="rId9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 codeName="Sheet2">
    <pageSetUpPr fitToPage="1"/>
  </sheetPr>
  <dimension ref="A1:W54"/>
  <sheetViews>
    <sheetView showGridLines="0" showRowColHeaders="0" zoomScale="85" zoomScaleNormal="85" workbookViewId="0">
      <selection activeCell="A79" sqref="A79"/>
    </sheetView>
  </sheetViews>
  <sheetFormatPr defaultColWidth="8.85546875" defaultRowHeight="15" x14ac:dyDescent="0.25"/>
  <cols>
    <col min="1" max="1" width="4.28515625" customWidth="1"/>
    <col min="2" max="2" width="16.140625" customWidth="1"/>
    <col min="3" max="3" width="5.7109375" customWidth="1"/>
    <col min="4" max="4" width="16.140625" customWidth="1"/>
    <col min="5" max="5" width="5.7109375" customWidth="1"/>
    <col min="6" max="6" width="16.140625" customWidth="1"/>
    <col min="7" max="7" width="8.5703125" customWidth="1"/>
    <col min="8" max="8" width="16.140625" customWidth="1"/>
    <col min="9" max="9" width="5.7109375" customWidth="1"/>
    <col min="10" max="10" width="16.140625" customWidth="1"/>
    <col min="11" max="11" width="5.7109375" customWidth="1"/>
    <col min="12" max="12" width="16.140625" customWidth="1"/>
    <col min="13" max="13" width="7.5703125" customWidth="1"/>
    <col min="14" max="14" width="16.140625" customWidth="1"/>
    <col min="15" max="15" width="5.7109375" customWidth="1"/>
    <col min="16" max="16" width="16.140625" customWidth="1"/>
    <col min="17" max="17" width="4.28515625" customWidth="1"/>
  </cols>
  <sheetData>
    <row r="1" spans="1:17" ht="26.25" x14ac:dyDescent="0.4">
      <c r="A1" s="177" t="s">
        <v>274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</row>
    <row r="2" spans="1:17" ht="21.75" thickBot="1" x14ac:dyDescent="0.4">
      <c r="A2" s="178" t="str">
        <f>CONCATENATE("Catalog Year ", catyear)</f>
        <v>Catalog Year 2026-2027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1:17" ht="11.25" customHeight="1" x14ac:dyDescent="0.3">
      <c r="A3" s="124"/>
      <c r="B3" s="68"/>
      <c r="C3" s="68"/>
      <c r="D3" s="68"/>
      <c r="E3" s="68"/>
      <c r="F3" s="68"/>
      <c r="G3" s="180" t="s">
        <v>231</v>
      </c>
      <c r="H3" s="68"/>
      <c r="I3" s="144"/>
      <c r="J3" s="68"/>
      <c r="K3" s="68"/>
      <c r="L3" s="68"/>
      <c r="M3" s="68"/>
      <c r="N3" s="68"/>
      <c r="O3" s="68"/>
      <c r="P3" s="68"/>
      <c r="Q3" s="68"/>
    </row>
    <row r="4" spans="1:17" ht="18.75" x14ac:dyDescent="0.3">
      <c r="B4" s="68" t="s">
        <v>29</v>
      </c>
      <c r="C4" s="68"/>
      <c r="D4" s="68" t="s">
        <v>30</v>
      </c>
      <c r="E4" s="68"/>
      <c r="F4" s="68" t="s">
        <v>29</v>
      </c>
      <c r="G4" s="180"/>
      <c r="H4" s="68" t="s">
        <v>30</v>
      </c>
      <c r="I4" s="144"/>
      <c r="J4" s="68" t="s">
        <v>29</v>
      </c>
      <c r="K4" s="68"/>
      <c r="L4" s="68" t="s">
        <v>30</v>
      </c>
      <c r="M4" s="68"/>
      <c r="N4" s="68" t="s">
        <v>29</v>
      </c>
      <c r="O4" s="68"/>
      <c r="P4" s="68" t="s">
        <v>30</v>
      </c>
    </row>
    <row r="5" spans="1:17" ht="22.5" customHeight="1" x14ac:dyDescent="0.25">
      <c r="B5" s="67"/>
      <c r="C5" s="67"/>
      <c r="D5" s="67"/>
      <c r="E5" s="67"/>
      <c r="F5" s="67"/>
      <c r="G5" s="180"/>
      <c r="H5" s="67"/>
      <c r="I5" s="144"/>
      <c r="J5" s="67"/>
      <c r="K5" s="67"/>
      <c r="L5" s="67"/>
      <c r="M5" s="67"/>
      <c r="N5" s="67"/>
      <c r="O5" s="67"/>
      <c r="P5" s="67"/>
    </row>
    <row r="6" spans="1:17" ht="22.5" customHeight="1" x14ac:dyDescent="0.25">
      <c r="B6" s="67"/>
      <c r="C6" s="116"/>
      <c r="D6" s="67"/>
      <c r="E6" s="67"/>
      <c r="F6" s="67"/>
      <c r="G6" s="180"/>
      <c r="H6" s="67"/>
      <c r="I6" s="144"/>
      <c r="J6" s="67"/>
      <c r="K6" s="67"/>
      <c r="L6" s="67"/>
      <c r="M6" s="67"/>
      <c r="N6" s="67"/>
      <c r="O6" s="67"/>
      <c r="P6" s="67"/>
    </row>
    <row r="7" spans="1:17" s="120" customFormat="1" ht="12" customHeight="1" x14ac:dyDescent="0.25">
      <c r="B7" s="67" t="s">
        <v>89</v>
      </c>
      <c r="C7" s="67"/>
      <c r="D7" s="67"/>
      <c r="E7" s="67"/>
      <c r="F7" s="126" t="s">
        <v>235</v>
      </c>
      <c r="G7" s="180"/>
      <c r="H7" s="67" t="s">
        <v>229</v>
      </c>
      <c r="I7" s="144"/>
      <c r="J7" s="67" t="s">
        <v>35</v>
      </c>
      <c r="K7" s="67"/>
      <c r="L7" s="67" t="s">
        <v>35</v>
      </c>
      <c r="M7" s="67"/>
      <c r="N7" s="67" t="s">
        <v>35</v>
      </c>
      <c r="O7" s="67"/>
      <c r="P7" s="67" t="s">
        <v>46</v>
      </c>
    </row>
    <row r="8" spans="1:17" ht="15" customHeight="1" x14ac:dyDescent="0.25">
      <c r="B8" s="67"/>
      <c r="C8" s="67"/>
      <c r="D8" s="67"/>
      <c r="E8" s="67"/>
      <c r="F8" s="67"/>
      <c r="G8" s="180"/>
      <c r="H8" s="67"/>
      <c r="I8" s="144"/>
      <c r="J8" s="67"/>
      <c r="K8" s="67"/>
      <c r="L8" s="67"/>
      <c r="M8" s="67"/>
      <c r="N8" s="67"/>
      <c r="O8" s="67"/>
      <c r="P8" s="67"/>
    </row>
    <row r="9" spans="1:17" ht="22.5" customHeight="1" x14ac:dyDescent="0.25">
      <c r="C9" s="67"/>
      <c r="D9" s="67"/>
      <c r="E9" s="116"/>
      <c r="F9" s="67"/>
      <c r="G9" s="180"/>
      <c r="H9" s="67"/>
      <c r="I9" s="144"/>
      <c r="J9" s="67"/>
      <c r="K9" s="67"/>
      <c r="L9" s="67"/>
      <c r="M9" s="67"/>
      <c r="N9" s="67"/>
      <c r="O9" s="67"/>
      <c r="P9" s="67"/>
      <c r="Q9" s="116"/>
    </row>
    <row r="10" spans="1:17" s="120" customFormat="1" ht="12" customHeight="1" x14ac:dyDescent="0.25">
      <c r="B10" s="67" t="s">
        <v>90</v>
      </c>
      <c r="C10" s="67"/>
      <c r="E10" s="67"/>
      <c r="F10" s="67" t="s">
        <v>91</v>
      </c>
      <c r="G10" s="180"/>
      <c r="H10" s="67" t="s">
        <v>193</v>
      </c>
      <c r="I10" s="144"/>
      <c r="J10" s="67" t="s">
        <v>194</v>
      </c>
      <c r="K10" s="67"/>
      <c r="L10" s="67" t="s">
        <v>35</v>
      </c>
      <c r="M10" s="67"/>
      <c r="N10" s="67" t="s">
        <v>35</v>
      </c>
      <c r="O10" s="67"/>
      <c r="P10" s="67" t="s">
        <v>141</v>
      </c>
    </row>
    <row r="11" spans="1:17" ht="15" customHeight="1" x14ac:dyDescent="0.25">
      <c r="B11" s="67"/>
      <c r="C11" s="67"/>
      <c r="D11" s="67"/>
      <c r="E11" s="67"/>
      <c r="F11" s="67"/>
      <c r="G11" s="180"/>
      <c r="H11" s="67"/>
      <c r="I11" s="144"/>
      <c r="J11" s="67"/>
      <c r="K11" s="67"/>
      <c r="L11" s="67"/>
      <c r="M11" s="67"/>
      <c r="N11" s="67"/>
      <c r="O11" s="67"/>
      <c r="P11" s="67"/>
    </row>
    <row r="12" spans="1:17" ht="22.5" customHeight="1" x14ac:dyDescent="0.25">
      <c r="B12" s="67"/>
      <c r="C12" s="116"/>
      <c r="D12" s="67"/>
      <c r="E12" s="116"/>
      <c r="F12" s="67"/>
      <c r="G12" s="180"/>
      <c r="H12" s="67"/>
      <c r="I12" s="144"/>
      <c r="J12" s="67"/>
      <c r="K12" s="116"/>
      <c r="L12" s="67"/>
      <c r="M12" s="67"/>
      <c r="N12" s="67"/>
      <c r="O12" s="116"/>
      <c r="P12" s="67"/>
    </row>
    <row r="13" spans="1:17" s="120" customFormat="1" ht="12" customHeight="1" x14ac:dyDescent="0.25">
      <c r="C13" s="67"/>
      <c r="E13" s="67"/>
      <c r="F13" s="67" t="s">
        <v>228</v>
      </c>
      <c r="G13" s="180"/>
      <c r="H13" s="67" t="s">
        <v>228</v>
      </c>
      <c r="I13" s="144"/>
      <c r="J13" s="67" t="s">
        <v>228</v>
      </c>
      <c r="K13" s="67"/>
      <c r="L13" s="67" t="s">
        <v>228</v>
      </c>
      <c r="M13" s="67"/>
      <c r="N13" s="67" t="s">
        <v>228</v>
      </c>
      <c r="O13" s="67"/>
      <c r="P13" s="67" t="s">
        <v>141</v>
      </c>
    </row>
    <row r="14" spans="1:17" ht="15" customHeight="1" x14ac:dyDescent="0.25">
      <c r="E14" s="67"/>
      <c r="F14" s="67"/>
      <c r="G14" s="180"/>
      <c r="H14" s="67"/>
      <c r="I14" s="144"/>
      <c r="J14" s="67"/>
      <c r="K14" s="67"/>
      <c r="L14" s="67"/>
      <c r="M14" s="67"/>
      <c r="N14" s="67"/>
      <c r="O14" s="67"/>
      <c r="P14" s="67"/>
    </row>
    <row r="15" spans="1:17" ht="22.5" customHeight="1" x14ac:dyDescent="0.25">
      <c r="G15" s="180"/>
      <c r="I15" s="144"/>
      <c r="O15" s="116"/>
    </row>
    <row r="16" spans="1:17" s="120" customFormat="1" ht="12" customHeight="1" x14ac:dyDescent="0.25">
      <c r="B16" s="67" t="s">
        <v>112</v>
      </c>
      <c r="D16" s="67" t="s">
        <v>166</v>
      </c>
      <c r="F16" s="67" t="s">
        <v>35</v>
      </c>
      <c r="G16" s="180"/>
      <c r="H16" s="67" t="s">
        <v>34</v>
      </c>
      <c r="I16" s="144"/>
      <c r="J16" s="67" t="s">
        <v>230</v>
      </c>
      <c r="N16" s="67" t="s">
        <v>171</v>
      </c>
      <c r="P16" s="67" t="s">
        <v>141</v>
      </c>
    </row>
    <row r="17" spans="1:23" x14ac:dyDescent="0.25">
      <c r="G17" s="180"/>
      <c r="I17" s="144"/>
    </row>
    <row r="18" spans="1:23" ht="22.5" customHeight="1" x14ac:dyDescent="0.25">
      <c r="G18" s="180"/>
      <c r="I18" s="144"/>
    </row>
    <row r="19" spans="1:23" s="120" customFormat="1" ht="12" customHeight="1" x14ac:dyDescent="0.25">
      <c r="B19" s="67" t="s">
        <v>46</v>
      </c>
      <c r="D19" s="67" t="s">
        <v>46</v>
      </c>
      <c r="F19" s="67" t="s">
        <v>168</v>
      </c>
      <c r="G19" s="180"/>
      <c r="H19" s="67" t="s">
        <v>168</v>
      </c>
      <c r="I19" s="144"/>
      <c r="J19" s="67" t="s">
        <v>35</v>
      </c>
      <c r="L19" s="67" t="s">
        <v>250</v>
      </c>
      <c r="N19" s="67" t="s">
        <v>257</v>
      </c>
      <c r="S19"/>
    </row>
    <row r="20" spans="1:23" x14ac:dyDescent="0.25">
      <c r="G20" s="180"/>
      <c r="I20" s="144"/>
    </row>
    <row r="21" spans="1:23" ht="22.5" customHeight="1" x14ac:dyDescent="0.25">
      <c r="G21" s="180"/>
      <c r="I21" s="144"/>
    </row>
    <row r="22" spans="1:23" s="120" customFormat="1" ht="12" customHeight="1" x14ac:dyDescent="0.25">
      <c r="D22" s="67" t="s">
        <v>35</v>
      </c>
      <c r="F22" s="67" t="s">
        <v>35</v>
      </c>
      <c r="G22" s="180"/>
      <c r="H22" s="67"/>
      <c r="I22" s="144"/>
      <c r="J22" s="67" t="s">
        <v>35</v>
      </c>
      <c r="N22" s="67"/>
    </row>
    <row r="23" spans="1:23" x14ac:dyDescent="0.25">
      <c r="G23" s="180"/>
      <c r="I23" s="144"/>
    </row>
    <row r="24" spans="1:23" x14ac:dyDescent="0.25">
      <c r="A24" s="69"/>
      <c r="B24" s="69"/>
      <c r="C24" s="69"/>
      <c r="D24" s="69"/>
      <c r="E24" s="69"/>
      <c r="F24" s="69"/>
      <c r="G24" s="153"/>
      <c r="H24" s="69"/>
      <c r="I24" s="115"/>
      <c r="J24" s="69"/>
      <c r="K24" s="69"/>
      <c r="L24" s="69"/>
      <c r="M24" s="69"/>
      <c r="N24" s="69"/>
      <c r="O24" s="69"/>
      <c r="P24" s="69"/>
      <c r="Q24" s="69"/>
    </row>
    <row r="25" spans="1:23" ht="15" customHeight="1" x14ac:dyDescent="0.25">
      <c r="W25" s="67"/>
    </row>
    <row r="26" spans="1:23" ht="22.5" customHeight="1" x14ac:dyDescent="0.25"/>
    <row r="27" spans="1:23" s="120" customFormat="1" ht="12" customHeight="1" x14ac:dyDescent="0.25">
      <c r="B27" s="67" t="s">
        <v>270</v>
      </c>
      <c r="D27" s="67" t="s">
        <v>140</v>
      </c>
      <c r="F27" s="67" t="s">
        <v>34</v>
      </c>
      <c r="H27" s="67" t="s">
        <v>34</v>
      </c>
      <c r="J27" s="67" t="s">
        <v>34</v>
      </c>
      <c r="L27" s="67" t="s">
        <v>34</v>
      </c>
      <c r="N27" s="67" t="s">
        <v>34</v>
      </c>
      <c r="P27" s="67"/>
    </row>
    <row r="29" spans="1:23" ht="22.5" customHeight="1" x14ac:dyDescent="0.25"/>
    <row r="30" spans="1:23" s="120" customFormat="1" ht="12" customHeight="1" x14ac:dyDescent="0.25">
      <c r="B30" s="67" t="s">
        <v>169</v>
      </c>
      <c r="D30" s="67" t="s">
        <v>35</v>
      </c>
      <c r="F30" s="67"/>
      <c r="H30" s="67" t="s">
        <v>35</v>
      </c>
      <c r="L30" s="67" t="s">
        <v>253</v>
      </c>
      <c r="N30" s="67" t="s">
        <v>170</v>
      </c>
      <c r="P30" s="67" t="s">
        <v>34</v>
      </c>
    </row>
    <row r="32" spans="1:23" ht="22.5" customHeight="1" x14ac:dyDescent="0.25">
      <c r="F32" s="114"/>
    </row>
    <row r="33" spans="1:17" ht="12" customHeight="1" x14ac:dyDescent="0.25">
      <c r="B33" s="67"/>
      <c r="L33" s="67" t="s">
        <v>34</v>
      </c>
    </row>
    <row r="34" spans="1:17" ht="15.75" thickBot="1" x14ac:dyDescent="0.3">
      <c r="A34" s="70"/>
      <c r="B34" s="70"/>
      <c r="C34" s="70"/>
      <c r="D34" s="70"/>
      <c r="E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</row>
    <row r="35" spans="1:17" ht="16.5" customHeight="1" thickTop="1" thickBot="1" x14ac:dyDescent="0.3">
      <c r="A35" s="72"/>
      <c r="B35" s="72" t="s">
        <v>52</v>
      </c>
      <c r="C35" s="72"/>
      <c r="D35" s="72" t="s">
        <v>119</v>
      </c>
      <c r="E35" s="72"/>
      <c r="F35" s="72" t="s">
        <v>227</v>
      </c>
      <c r="G35" s="72"/>
      <c r="H35" s="72" t="s">
        <v>227</v>
      </c>
      <c r="I35" s="72"/>
      <c r="J35" s="72" t="s">
        <v>53</v>
      </c>
      <c r="K35" s="72"/>
      <c r="L35" s="72" t="s">
        <v>224</v>
      </c>
      <c r="M35" s="72"/>
      <c r="N35" s="72" t="s">
        <v>227</v>
      </c>
      <c r="O35" s="72"/>
      <c r="P35" s="72" t="s">
        <v>53</v>
      </c>
      <c r="Q35" s="71"/>
    </row>
    <row r="36" spans="1:17" ht="7.5" customHeight="1" x14ac:dyDescent="0.25"/>
    <row r="37" spans="1:17" x14ac:dyDescent="0.25">
      <c r="A37" s="179" t="s">
        <v>48</v>
      </c>
      <c r="B37" s="179"/>
      <c r="C37" s="179"/>
      <c r="D37" s="179"/>
      <c r="E37" s="179"/>
      <c r="F37" s="179"/>
      <c r="H37" s="179" t="s">
        <v>50</v>
      </c>
      <c r="I37" s="179"/>
      <c r="J37" s="179"/>
      <c r="K37" s="179"/>
      <c r="L37" s="179"/>
    </row>
    <row r="38" spans="1:17" x14ac:dyDescent="0.25">
      <c r="B38" t="s">
        <v>55</v>
      </c>
      <c r="I38" t="s">
        <v>51</v>
      </c>
      <c r="N38" s="118" t="s">
        <v>84</v>
      </c>
      <c r="O38" s="119" t="s">
        <v>86</v>
      </c>
    </row>
    <row r="39" spans="1:17" x14ac:dyDescent="0.25">
      <c r="B39" t="s">
        <v>164</v>
      </c>
      <c r="I39" t="s">
        <v>138</v>
      </c>
      <c r="N39" s="118" t="s">
        <v>85</v>
      </c>
      <c r="O39" s="116" t="s">
        <v>87</v>
      </c>
    </row>
    <row r="40" spans="1:17" ht="15" customHeight="1" x14ac:dyDescent="0.25">
      <c r="B40" t="s">
        <v>49</v>
      </c>
      <c r="I40" t="s">
        <v>142</v>
      </c>
      <c r="N40" s="117" t="s">
        <v>83</v>
      </c>
      <c r="O40" t="s">
        <v>165</v>
      </c>
    </row>
    <row r="41" spans="1:17" ht="17.25" x14ac:dyDescent="0.25">
      <c r="I41" s="114" t="s">
        <v>213</v>
      </c>
      <c r="N41" s="117" t="s">
        <v>113</v>
      </c>
      <c r="O41" t="s">
        <v>196</v>
      </c>
    </row>
    <row r="42" spans="1:17" x14ac:dyDescent="0.25">
      <c r="A42" s="125" t="s">
        <v>80</v>
      </c>
      <c r="I42" s="114" t="s">
        <v>172</v>
      </c>
      <c r="N42" s="117" t="s">
        <v>88</v>
      </c>
      <c r="O42" t="s">
        <v>245</v>
      </c>
    </row>
    <row r="43" spans="1:17" x14ac:dyDescent="0.25">
      <c r="A43" s="114" t="s">
        <v>315</v>
      </c>
      <c r="N43" s="117" t="s">
        <v>114</v>
      </c>
      <c r="O43" t="s">
        <v>202</v>
      </c>
    </row>
    <row r="44" spans="1:17" x14ac:dyDescent="0.25">
      <c r="A44" s="114" t="s">
        <v>167</v>
      </c>
      <c r="N44" s="117" t="s">
        <v>118</v>
      </c>
      <c r="O44" t="s">
        <v>115</v>
      </c>
    </row>
    <row r="45" spans="1:17" x14ac:dyDescent="0.25">
      <c r="A45" s="114" t="s">
        <v>192</v>
      </c>
      <c r="N45" s="117"/>
    </row>
    <row r="46" spans="1:17" x14ac:dyDescent="0.25">
      <c r="A46" t="s">
        <v>195</v>
      </c>
    </row>
    <row r="47" spans="1:17" x14ac:dyDescent="0.25">
      <c r="A47" t="s">
        <v>212</v>
      </c>
    </row>
    <row r="48" spans="1:17" x14ac:dyDescent="0.25">
      <c r="A48" t="s">
        <v>236</v>
      </c>
    </row>
    <row r="49" spans="1:1" x14ac:dyDescent="0.25">
      <c r="A49" t="s">
        <v>237</v>
      </c>
    </row>
    <row r="50" spans="1:1" x14ac:dyDescent="0.25">
      <c r="A50" t="s">
        <v>251</v>
      </c>
    </row>
    <row r="51" spans="1:1" x14ac:dyDescent="0.25">
      <c r="A51" t="s">
        <v>252</v>
      </c>
    </row>
    <row r="52" spans="1:1" x14ac:dyDescent="0.25">
      <c r="A52" s="156" t="s">
        <v>254</v>
      </c>
    </row>
    <row r="53" spans="1:1" x14ac:dyDescent="0.25">
      <c r="A53" t="s">
        <v>255</v>
      </c>
    </row>
    <row r="54" spans="1:1" x14ac:dyDescent="0.25">
      <c r="A54" t="s">
        <v>269</v>
      </c>
    </row>
  </sheetData>
  <mergeCells count="5">
    <mergeCell ref="A1:Q1"/>
    <mergeCell ref="A2:Q2"/>
    <mergeCell ref="H37:L37"/>
    <mergeCell ref="A37:F37"/>
    <mergeCell ref="G3:G23"/>
  </mergeCells>
  <phoneticPr fontId="32" type="noConversion"/>
  <printOptions horizontalCentered="1" verticalCentered="1"/>
  <pageMargins left="0.25" right="0.25" top="0.25" bottom="0.25" header="0" footer="0"/>
  <pageSetup scale="70" orientation="landscape" horizontalDpi="4000" verticalDpi="40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published="0">
    <pageSetUpPr fitToPage="1"/>
  </sheetPr>
  <dimension ref="A1:Q57"/>
  <sheetViews>
    <sheetView showGridLines="0" showRowColHeaders="0" zoomScale="85" zoomScaleNormal="85" workbookViewId="0">
      <selection activeCell="A66" sqref="A66"/>
    </sheetView>
  </sheetViews>
  <sheetFormatPr defaultColWidth="8.85546875" defaultRowHeight="15" x14ac:dyDescent="0.25"/>
  <cols>
    <col min="1" max="1" width="4.28515625" customWidth="1"/>
    <col min="2" max="2" width="16.140625" customWidth="1"/>
    <col min="3" max="3" width="5.7109375" customWidth="1"/>
    <col min="4" max="4" width="16.140625" customWidth="1"/>
    <col min="5" max="5" width="10" customWidth="1"/>
    <col min="6" max="6" width="16.140625" customWidth="1"/>
    <col min="7" max="7" width="8.5703125" customWidth="1"/>
    <col min="8" max="8" width="16.140625" customWidth="1"/>
    <col min="9" max="9" width="10" customWidth="1"/>
    <col min="10" max="10" width="16.140625" customWidth="1"/>
    <col min="11" max="11" width="5.7109375" customWidth="1"/>
    <col min="12" max="12" width="16.140625" customWidth="1"/>
    <col min="13" max="13" width="7.5703125" customWidth="1"/>
    <col min="14" max="14" width="16.140625" customWidth="1"/>
    <col min="15" max="15" width="5.7109375" customWidth="1"/>
    <col min="16" max="16" width="16.140625" customWidth="1"/>
    <col min="17" max="17" width="4.28515625" customWidth="1"/>
  </cols>
  <sheetData>
    <row r="1" spans="1:17" ht="26.25" x14ac:dyDescent="0.4">
      <c r="A1" s="177" t="s">
        <v>275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</row>
    <row r="2" spans="1:17" ht="21.75" thickBot="1" x14ac:dyDescent="0.4">
      <c r="A2" s="178" t="str">
        <f>CONCATENATE("Catalog Year ", catyear)</f>
        <v>Catalog Year 2026-2027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1:17" ht="11.25" customHeight="1" x14ac:dyDescent="0.3">
      <c r="A3" s="124"/>
      <c r="B3" s="68"/>
      <c r="C3" s="68"/>
      <c r="D3" s="68"/>
      <c r="E3" s="68"/>
      <c r="F3" s="68"/>
      <c r="G3" s="181" t="s">
        <v>231</v>
      </c>
      <c r="H3" s="68"/>
      <c r="I3" s="144"/>
      <c r="J3" s="68"/>
      <c r="K3" s="68"/>
      <c r="L3" s="68"/>
      <c r="M3" s="68"/>
      <c r="N3" s="68"/>
      <c r="O3" s="68"/>
      <c r="P3" s="68"/>
      <c r="Q3" s="68"/>
    </row>
    <row r="4" spans="1:17" ht="18.75" x14ac:dyDescent="0.3">
      <c r="B4" s="68" t="s">
        <v>29</v>
      </c>
      <c r="C4" s="68"/>
      <c r="D4" s="68" t="s">
        <v>30</v>
      </c>
      <c r="E4" s="68" t="s">
        <v>81</v>
      </c>
      <c r="F4" s="68" t="s">
        <v>29</v>
      </c>
      <c r="G4" s="180"/>
      <c r="H4" s="68" t="s">
        <v>30</v>
      </c>
      <c r="I4" s="68" t="s">
        <v>81</v>
      </c>
      <c r="J4" s="68" t="s">
        <v>29</v>
      </c>
      <c r="K4" s="68"/>
      <c r="L4" s="68" t="s">
        <v>30</v>
      </c>
      <c r="M4" s="68"/>
      <c r="N4" s="68" t="s">
        <v>29</v>
      </c>
      <c r="O4" s="68"/>
      <c r="P4" s="68" t="s">
        <v>30</v>
      </c>
    </row>
    <row r="5" spans="1:17" ht="22.5" customHeight="1" x14ac:dyDescent="0.25">
      <c r="B5" s="67"/>
      <c r="C5" s="67"/>
      <c r="D5" s="67"/>
      <c r="E5" s="67"/>
      <c r="F5" s="67"/>
      <c r="G5" s="180"/>
      <c r="H5" s="67"/>
      <c r="I5" s="144"/>
      <c r="J5" s="67"/>
      <c r="K5" s="67"/>
      <c r="L5" s="67"/>
      <c r="M5" s="67"/>
      <c r="N5" s="67"/>
      <c r="O5" s="67"/>
      <c r="P5" s="67"/>
    </row>
    <row r="6" spans="1:17" ht="22.5" customHeight="1" x14ac:dyDescent="0.25">
      <c r="B6" s="67"/>
      <c r="C6" s="116"/>
      <c r="D6" s="67"/>
      <c r="E6" s="67"/>
      <c r="F6" s="67"/>
      <c r="G6" s="180"/>
      <c r="H6" s="67"/>
      <c r="I6" s="144"/>
      <c r="J6" s="67"/>
      <c r="K6" s="67"/>
      <c r="L6" s="67"/>
      <c r="M6" s="67"/>
      <c r="N6" s="67"/>
      <c r="O6" s="67"/>
      <c r="P6" s="67"/>
    </row>
    <row r="7" spans="1:17" s="120" customFormat="1" ht="12" customHeight="1" x14ac:dyDescent="0.25">
      <c r="B7" s="67" t="s">
        <v>89</v>
      </c>
      <c r="C7" s="67"/>
      <c r="D7" s="67"/>
      <c r="E7" s="67"/>
      <c r="F7" s="126" t="s">
        <v>235</v>
      </c>
      <c r="G7" s="180"/>
      <c r="H7" s="67" t="s">
        <v>229</v>
      </c>
      <c r="I7" s="144"/>
      <c r="J7" s="67" t="s">
        <v>35</v>
      </c>
      <c r="K7" s="67"/>
      <c r="L7" s="67" t="s">
        <v>35</v>
      </c>
      <c r="M7" s="67"/>
      <c r="N7" s="67" t="s">
        <v>35</v>
      </c>
      <c r="O7" s="67"/>
      <c r="P7" s="67" t="s">
        <v>46</v>
      </c>
    </row>
    <row r="8" spans="1:17" ht="15" customHeight="1" x14ac:dyDescent="0.25">
      <c r="B8" s="67"/>
      <c r="C8" s="67"/>
      <c r="D8" s="67"/>
      <c r="E8" s="67"/>
      <c r="F8" s="67"/>
      <c r="G8" s="180"/>
      <c r="H8" s="67"/>
      <c r="I8" s="144"/>
      <c r="J8" s="67"/>
      <c r="K8" s="67"/>
      <c r="L8" s="67"/>
      <c r="M8" s="67"/>
      <c r="N8" s="67"/>
      <c r="O8" s="67"/>
      <c r="P8" s="67"/>
    </row>
    <row r="9" spans="1:17" ht="22.5" customHeight="1" x14ac:dyDescent="0.25">
      <c r="C9" s="67"/>
      <c r="D9" s="67"/>
      <c r="E9" s="116"/>
      <c r="F9" s="67"/>
      <c r="G9" s="180"/>
      <c r="H9" s="67"/>
      <c r="I9" s="144"/>
      <c r="J9" s="67"/>
      <c r="K9" s="67"/>
      <c r="L9" s="67"/>
      <c r="M9" s="67"/>
      <c r="N9" s="67"/>
      <c r="O9" s="67"/>
      <c r="P9" s="67"/>
      <c r="Q9" s="116"/>
    </row>
    <row r="10" spans="1:17" s="120" customFormat="1" ht="12" customHeight="1" x14ac:dyDescent="0.25">
      <c r="B10" s="67" t="s">
        <v>90</v>
      </c>
      <c r="C10" s="67"/>
      <c r="E10" s="67"/>
      <c r="F10" s="67" t="s">
        <v>91</v>
      </c>
      <c r="G10" s="180"/>
      <c r="H10" s="67" t="s">
        <v>193</v>
      </c>
      <c r="I10" s="144"/>
      <c r="J10" s="67" t="s">
        <v>228</v>
      </c>
      <c r="K10" s="67"/>
      <c r="L10" s="67" t="s">
        <v>35</v>
      </c>
      <c r="M10" s="67"/>
      <c r="N10" s="67" t="s">
        <v>35</v>
      </c>
      <c r="O10" s="67"/>
      <c r="P10" s="67" t="s">
        <v>141</v>
      </c>
    </row>
    <row r="11" spans="1:17" ht="15" customHeight="1" x14ac:dyDescent="0.25">
      <c r="B11" s="67"/>
      <c r="C11" s="67"/>
      <c r="D11" s="67"/>
      <c r="E11" s="67"/>
      <c r="F11" s="67"/>
      <c r="G11" s="180"/>
      <c r="H11" s="67"/>
      <c r="I11" s="144"/>
      <c r="J11" s="67"/>
      <c r="K11" s="67"/>
      <c r="L11" s="67"/>
      <c r="M11" s="67"/>
      <c r="N11" s="67"/>
      <c r="O11" s="67"/>
      <c r="P11" s="67"/>
    </row>
    <row r="12" spans="1:17" ht="22.5" customHeight="1" x14ac:dyDescent="0.25">
      <c r="B12" s="67"/>
      <c r="C12" s="116"/>
      <c r="D12" s="67"/>
      <c r="E12" s="116"/>
      <c r="F12" s="67"/>
      <c r="G12" s="180"/>
      <c r="H12" s="67"/>
      <c r="I12" s="144"/>
      <c r="J12" s="67"/>
      <c r="K12" s="116"/>
      <c r="L12" s="67"/>
      <c r="M12" s="67"/>
      <c r="N12" s="67"/>
      <c r="O12" s="116"/>
      <c r="P12" s="67"/>
    </row>
    <row r="13" spans="1:17" s="120" customFormat="1" ht="12" customHeight="1" x14ac:dyDescent="0.25">
      <c r="C13" s="67"/>
      <c r="E13" s="67"/>
      <c r="F13" s="67" t="s">
        <v>90</v>
      </c>
      <c r="G13" s="180"/>
      <c r="H13" s="67" t="s">
        <v>228</v>
      </c>
      <c r="I13" s="144"/>
      <c r="J13" s="67" t="s">
        <v>230</v>
      </c>
      <c r="K13" s="67"/>
      <c r="L13" s="67" t="s">
        <v>228</v>
      </c>
      <c r="M13" s="67"/>
      <c r="N13" s="67" t="s">
        <v>228</v>
      </c>
      <c r="O13" s="67"/>
      <c r="P13" s="67" t="s">
        <v>141</v>
      </c>
    </row>
    <row r="14" spans="1:17" ht="15" customHeight="1" x14ac:dyDescent="0.25">
      <c r="E14" s="67"/>
      <c r="F14" s="67"/>
      <c r="G14" s="180"/>
      <c r="H14" s="67"/>
      <c r="I14" s="144"/>
      <c r="J14" s="67"/>
      <c r="K14" s="67"/>
      <c r="L14" s="67"/>
      <c r="M14" s="67"/>
      <c r="N14" s="67"/>
      <c r="O14" s="67"/>
      <c r="P14" s="67"/>
    </row>
    <row r="15" spans="1:17" ht="22.5" customHeight="1" x14ac:dyDescent="0.25">
      <c r="G15" s="180"/>
      <c r="I15" s="144"/>
      <c r="O15" s="116"/>
    </row>
    <row r="16" spans="1:17" s="120" customFormat="1" ht="12" customHeight="1" x14ac:dyDescent="0.25">
      <c r="B16" s="67" t="s">
        <v>112</v>
      </c>
      <c r="D16" s="67" t="s">
        <v>166</v>
      </c>
      <c r="F16" s="67" t="s">
        <v>35</v>
      </c>
      <c r="G16" s="180"/>
      <c r="H16" s="67" t="s">
        <v>34</v>
      </c>
      <c r="I16" s="144"/>
      <c r="J16" s="67" t="s">
        <v>35</v>
      </c>
      <c r="N16" s="67" t="s">
        <v>171</v>
      </c>
      <c r="P16" s="67" t="s">
        <v>141</v>
      </c>
    </row>
    <row r="17" spans="1:17" x14ac:dyDescent="0.25">
      <c r="G17" s="180"/>
      <c r="I17" s="144"/>
    </row>
    <row r="18" spans="1:17" ht="22.5" customHeight="1" x14ac:dyDescent="0.25">
      <c r="G18" s="180"/>
      <c r="I18" s="144"/>
    </row>
    <row r="19" spans="1:17" s="120" customFormat="1" ht="12" customHeight="1" x14ac:dyDescent="0.25">
      <c r="B19" s="67" t="s">
        <v>46</v>
      </c>
      <c r="D19" s="67" t="s">
        <v>46</v>
      </c>
      <c r="F19" s="67" t="s">
        <v>168</v>
      </c>
      <c r="G19" s="180"/>
      <c r="H19" s="67" t="s">
        <v>168</v>
      </c>
      <c r="I19" s="144"/>
      <c r="J19" s="67" t="s">
        <v>35</v>
      </c>
      <c r="L19" s="67" t="s">
        <v>250</v>
      </c>
      <c r="N19" s="67" t="s">
        <v>257</v>
      </c>
    </row>
    <row r="20" spans="1:17" x14ac:dyDescent="0.25">
      <c r="G20" s="180"/>
      <c r="I20" s="144"/>
    </row>
    <row r="21" spans="1:17" ht="22.5" customHeight="1" x14ac:dyDescent="0.25">
      <c r="G21" s="180"/>
      <c r="I21" s="144"/>
    </row>
    <row r="22" spans="1:17" s="120" customFormat="1" ht="12" customHeight="1" x14ac:dyDescent="0.25">
      <c r="D22" s="67" t="s">
        <v>35</v>
      </c>
      <c r="F22" s="67" t="s">
        <v>35</v>
      </c>
      <c r="G22" s="180"/>
      <c r="H22" s="67"/>
      <c r="I22" s="67" t="s">
        <v>194</v>
      </c>
      <c r="N22" s="67"/>
    </row>
    <row r="23" spans="1:17" x14ac:dyDescent="0.25">
      <c r="G23" s="180"/>
      <c r="I23" s="144"/>
    </row>
    <row r="24" spans="1:17" x14ac:dyDescent="0.25">
      <c r="A24" s="69"/>
      <c r="B24" s="69"/>
      <c r="C24" s="69"/>
      <c r="D24" s="69"/>
      <c r="E24" s="69"/>
      <c r="F24" s="69"/>
      <c r="G24" s="153"/>
      <c r="H24" s="69"/>
      <c r="I24" s="115"/>
      <c r="J24" s="69"/>
      <c r="K24" s="69"/>
      <c r="L24" s="69"/>
      <c r="M24" s="69"/>
      <c r="N24" s="69"/>
      <c r="O24" s="69"/>
      <c r="P24" s="69"/>
      <c r="Q24" s="69"/>
    </row>
    <row r="25" spans="1:17" ht="15" customHeight="1" x14ac:dyDescent="0.25"/>
    <row r="26" spans="1:17" ht="22.5" customHeight="1" x14ac:dyDescent="0.25"/>
    <row r="27" spans="1:17" s="120" customFormat="1" ht="12" customHeight="1" x14ac:dyDescent="0.25">
      <c r="B27" s="67" t="s">
        <v>270</v>
      </c>
      <c r="D27" s="67" t="s">
        <v>35</v>
      </c>
      <c r="H27" s="67" t="s">
        <v>34</v>
      </c>
      <c r="J27" s="67" t="s">
        <v>253</v>
      </c>
      <c r="L27" s="67" t="s">
        <v>34</v>
      </c>
      <c r="N27" s="67" t="s">
        <v>170</v>
      </c>
      <c r="P27" s="67" t="s">
        <v>34</v>
      </c>
    </row>
    <row r="29" spans="1:17" ht="22.5" customHeight="1" x14ac:dyDescent="0.25"/>
    <row r="30" spans="1:17" s="120" customFormat="1" ht="12" customHeight="1" x14ac:dyDescent="0.25">
      <c r="B30" s="67" t="s">
        <v>169</v>
      </c>
      <c r="E30" s="67" t="s">
        <v>34</v>
      </c>
      <c r="F30" s="67"/>
      <c r="I30" s="67" t="s">
        <v>34</v>
      </c>
      <c r="L30" s="67" t="s">
        <v>34</v>
      </c>
    </row>
    <row r="32" spans="1:17" ht="22.5" customHeight="1" x14ac:dyDescent="0.25">
      <c r="F32" s="114"/>
    </row>
    <row r="33" spans="1:17" ht="12" customHeight="1" x14ac:dyDescent="0.25">
      <c r="B33" s="67"/>
      <c r="E33" s="67" t="s">
        <v>35</v>
      </c>
      <c r="I33" s="67" t="s">
        <v>34</v>
      </c>
    </row>
    <row r="34" spans="1:17" ht="12" customHeight="1" x14ac:dyDescent="0.25">
      <c r="B34" s="67"/>
      <c r="E34" s="67"/>
      <c r="L34" s="67"/>
    </row>
    <row r="35" spans="1:17" ht="22.5" customHeight="1" x14ac:dyDescent="0.25">
      <c r="B35" s="67"/>
      <c r="E35" s="67"/>
      <c r="L35" s="67"/>
    </row>
    <row r="36" spans="1:17" ht="12" customHeight="1" x14ac:dyDescent="0.25">
      <c r="B36" s="67"/>
      <c r="E36" s="67" t="s">
        <v>140</v>
      </c>
      <c r="L36" s="67"/>
    </row>
    <row r="37" spans="1:17" ht="15.75" thickBot="1" x14ac:dyDescent="0.3">
      <c r="A37" s="70"/>
      <c r="B37" s="70"/>
      <c r="C37" s="70"/>
      <c r="D37" s="70"/>
      <c r="E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</row>
    <row r="38" spans="1:17" ht="16.5" customHeight="1" thickTop="1" thickBot="1" x14ac:dyDescent="0.3">
      <c r="A38" s="72"/>
      <c r="B38" s="72" t="s">
        <v>52</v>
      </c>
      <c r="C38" s="72"/>
      <c r="D38" s="72" t="s">
        <v>234</v>
      </c>
      <c r="E38" s="72" t="s">
        <v>82</v>
      </c>
      <c r="F38" s="72" t="s">
        <v>52</v>
      </c>
      <c r="G38" s="72"/>
      <c r="H38" s="72" t="s">
        <v>233</v>
      </c>
      <c r="I38" s="72" t="s">
        <v>268</v>
      </c>
      <c r="J38" s="72" t="s">
        <v>234</v>
      </c>
      <c r="K38" s="72"/>
      <c r="L38" s="72" t="s">
        <v>232</v>
      </c>
      <c r="M38" s="72"/>
      <c r="N38" s="72" t="s">
        <v>52</v>
      </c>
      <c r="O38" s="72"/>
      <c r="P38" s="72" t="s">
        <v>53</v>
      </c>
      <c r="Q38" s="71"/>
    </row>
    <row r="39" spans="1:17" ht="7.5" customHeight="1" x14ac:dyDescent="0.25"/>
    <row r="40" spans="1:17" x14ac:dyDescent="0.25">
      <c r="A40" s="179" t="s">
        <v>48</v>
      </c>
      <c r="B40" s="179"/>
      <c r="C40" s="179"/>
      <c r="D40" s="179"/>
      <c r="E40" s="179"/>
      <c r="F40" s="179"/>
      <c r="H40" s="179" t="s">
        <v>50</v>
      </c>
      <c r="I40" s="179"/>
      <c r="J40" s="179"/>
      <c r="K40" s="179"/>
      <c r="L40" s="179"/>
    </row>
    <row r="41" spans="1:17" x14ac:dyDescent="0.25">
      <c r="B41" t="s">
        <v>55</v>
      </c>
      <c r="I41" t="s">
        <v>51</v>
      </c>
      <c r="N41" s="118" t="s">
        <v>84</v>
      </c>
      <c r="O41" s="119" t="s">
        <v>86</v>
      </c>
    </row>
    <row r="42" spans="1:17" x14ac:dyDescent="0.25">
      <c r="B42" t="s">
        <v>164</v>
      </c>
      <c r="I42" t="s">
        <v>138</v>
      </c>
      <c r="N42" s="118" t="s">
        <v>85</v>
      </c>
      <c r="O42" s="116" t="s">
        <v>87</v>
      </c>
    </row>
    <row r="43" spans="1:17" ht="15" customHeight="1" x14ac:dyDescent="0.25">
      <c r="B43" t="s">
        <v>49</v>
      </c>
      <c r="I43" t="s">
        <v>142</v>
      </c>
      <c r="N43" s="117" t="s">
        <v>83</v>
      </c>
      <c r="O43" t="s">
        <v>165</v>
      </c>
    </row>
    <row r="44" spans="1:17" ht="17.25" x14ac:dyDescent="0.25">
      <c r="I44" s="114" t="s">
        <v>213</v>
      </c>
      <c r="N44" s="117" t="s">
        <v>113</v>
      </c>
      <c r="O44" t="s">
        <v>196</v>
      </c>
    </row>
    <row r="45" spans="1:17" x14ac:dyDescent="0.25">
      <c r="A45" s="125" t="s">
        <v>80</v>
      </c>
      <c r="I45" s="114" t="s">
        <v>172</v>
      </c>
      <c r="N45" s="117" t="s">
        <v>88</v>
      </c>
      <c r="O45" t="s">
        <v>245</v>
      </c>
    </row>
    <row r="46" spans="1:17" x14ac:dyDescent="0.25">
      <c r="A46" s="114" t="s">
        <v>315</v>
      </c>
      <c r="N46" s="117" t="s">
        <v>114</v>
      </c>
      <c r="O46" t="s">
        <v>202</v>
      </c>
    </row>
    <row r="47" spans="1:17" x14ac:dyDescent="0.25">
      <c r="A47" s="114" t="s">
        <v>167</v>
      </c>
      <c r="N47" s="117" t="s">
        <v>118</v>
      </c>
      <c r="O47" t="s">
        <v>115</v>
      </c>
    </row>
    <row r="48" spans="1:17" x14ac:dyDescent="0.25">
      <c r="A48" s="114" t="s">
        <v>192</v>
      </c>
      <c r="N48" s="117"/>
    </row>
    <row r="49" spans="1:1" x14ac:dyDescent="0.25">
      <c r="A49" t="s">
        <v>238</v>
      </c>
    </row>
    <row r="50" spans="1:1" x14ac:dyDescent="0.25">
      <c r="A50" t="s">
        <v>212</v>
      </c>
    </row>
    <row r="51" spans="1:1" x14ac:dyDescent="0.25">
      <c r="A51" t="s">
        <v>236</v>
      </c>
    </row>
    <row r="52" spans="1:1" x14ac:dyDescent="0.25">
      <c r="A52" t="s">
        <v>237</v>
      </c>
    </row>
    <row r="53" spans="1:1" x14ac:dyDescent="0.25">
      <c r="A53" t="s">
        <v>251</v>
      </c>
    </row>
    <row r="54" spans="1:1" x14ac:dyDescent="0.25">
      <c r="A54" t="s">
        <v>252</v>
      </c>
    </row>
    <row r="55" spans="1:1" x14ac:dyDescent="0.25">
      <c r="A55" s="156" t="s">
        <v>254</v>
      </c>
    </row>
    <row r="56" spans="1:1" x14ac:dyDescent="0.25">
      <c r="A56" t="s">
        <v>255</v>
      </c>
    </row>
    <row r="57" spans="1:1" x14ac:dyDescent="0.25">
      <c r="A57" t="s">
        <v>269</v>
      </c>
    </row>
  </sheetData>
  <mergeCells count="5">
    <mergeCell ref="A1:Q1"/>
    <mergeCell ref="A2:Q2"/>
    <mergeCell ref="G3:G23"/>
    <mergeCell ref="A40:F40"/>
    <mergeCell ref="H40:L40"/>
  </mergeCells>
  <printOptions horizontalCentered="1" verticalCentered="1"/>
  <pageMargins left="0.25" right="0.25" top="0.25" bottom="0.25" header="0" footer="0"/>
  <pageSetup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published="0" codeName="Sheet4">
    <pageSetUpPr fitToPage="1"/>
  </sheetPr>
  <dimension ref="A1:V104"/>
  <sheetViews>
    <sheetView zoomScaleNormal="100" workbookViewId="0">
      <selection activeCell="A71" sqref="A71:C71"/>
    </sheetView>
  </sheetViews>
  <sheetFormatPr defaultColWidth="11.42578125" defaultRowHeight="15.75" x14ac:dyDescent="0.25"/>
  <cols>
    <col min="1" max="1" width="24" style="59" customWidth="1"/>
    <col min="2" max="2" width="6" style="59" customWidth="1"/>
    <col min="3" max="3" width="9.7109375" style="60" bestFit="1" customWidth="1"/>
    <col min="4" max="4" width="15.140625" style="59" customWidth="1"/>
    <col min="5" max="5" width="5" style="59" customWidth="1"/>
    <col min="6" max="6" width="3.28515625" style="59" customWidth="1"/>
    <col min="7" max="7" width="15.140625" style="59" customWidth="1"/>
    <col min="8" max="8" width="5" style="59" customWidth="1"/>
    <col min="9" max="9" width="3.28515625" style="59" customWidth="1"/>
    <col min="10" max="10" width="15.28515625" style="59" customWidth="1"/>
    <col min="11" max="11" width="5" style="59" customWidth="1"/>
    <col min="12" max="12" width="3.28515625" style="59" customWidth="1"/>
    <col min="13" max="13" width="15.140625" style="59" customWidth="1"/>
    <col min="14" max="14" width="5" style="59" customWidth="1"/>
    <col min="15" max="15" width="3.85546875" style="59" customWidth="1"/>
    <col min="16" max="16" width="15.140625" style="59" customWidth="1"/>
    <col min="17" max="17" width="3.140625" style="59" customWidth="1"/>
    <col min="18" max="16384" width="11.42578125" style="59"/>
  </cols>
  <sheetData>
    <row r="1" spans="1:22" ht="33" customHeight="1" x14ac:dyDescent="0.45">
      <c r="A1" s="184" t="s">
        <v>54</v>
      </c>
      <c r="B1" s="184"/>
      <c r="C1" s="184"/>
      <c r="D1" s="185" t="str">
        <f>catyear</f>
        <v>2026-2027</v>
      </c>
      <c r="E1" s="185"/>
      <c r="F1" s="185"/>
      <c r="G1" s="186" t="s">
        <v>28</v>
      </c>
      <c r="H1" s="187"/>
      <c r="I1" s="187"/>
      <c r="J1" s="187"/>
      <c r="K1" s="186"/>
      <c r="L1" s="186"/>
      <c r="M1" s="186"/>
      <c r="N1" s="186"/>
      <c r="O1" s="186"/>
      <c r="P1" s="186"/>
      <c r="Q1" s="186"/>
      <c r="R1" s="63"/>
      <c r="S1" s="63"/>
      <c r="T1" s="63"/>
      <c r="U1" s="63"/>
      <c r="V1" s="63"/>
    </row>
    <row r="2" spans="1:22" s="61" customFormat="1" ht="15.75" customHeight="1" x14ac:dyDescent="0.2">
      <c r="A2" s="188" t="s">
        <v>27</v>
      </c>
      <c r="B2" s="193" t="s">
        <v>117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64"/>
      <c r="S2" s="64"/>
      <c r="T2" s="64"/>
      <c r="U2" s="64"/>
      <c r="V2" s="64"/>
    </row>
    <row r="3" spans="1:22" s="61" customFormat="1" ht="15.75" customHeight="1" x14ac:dyDescent="0.2">
      <c r="A3" s="188"/>
      <c r="B3" s="193" t="s">
        <v>26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64"/>
      <c r="S3" s="64"/>
      <c r="T3" s="64"/>
      <c r="U3" s="64"/>
      <c r="V3" s="64"/>
    </row>
    <row r="4" spans="1:22" s="61" customFormat="1" ht="15.75" customHeight="1" x14ac:dyDescent="0.2">
      <c r="A4" s="188"/>
      <c r="B4" s="193" t="s">
        <v>116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64"/>
      <c r="S4" s="64"/>
      <c r="T4" s="64"/>
      <c r="U4" s="64"/>
      <c r="V4" s="64"/>
    </row>
    <row r="5" spans="1:22" s="61" customFormat="1" ht="15.75" customHeight="1" x14ac:dyDescent="0.2">
      <c r="A5" s="188"/>
      <c r="B5" s="193" t="s">
        <v>276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64"/>
      <c r="S5" s="64"/>
      <c r="T5" s="64"/>
      <c r="U5" s="64"/>
      <c r="V5" s="64"/>
    </row>
    <row r="6" spans="1:22" s="61" customFormat="1" ht="15.75" customHeight="1" x14ac:dyDescent="0.2">
      <c r="A6" s="188"/>
      <c r="B6" s="193" t="s">
        <v>203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64"/>
      <c r="S6" s="64"/>
      <c r="T6" s="64"/>
      <c r="U6" s="64"/>
      <c r="V6" s="64"/>
    </row>
    <row r="7" spans="1:22" s="61" customFormat="1" ht="15.75" customHeight="1" x14ac:dyDescent="0.25">
      <c r="A7" s="73" t="s">
        <v>111</v>
      </c>
      <c r="B7" s="74" t="s">
        <v>110</v>
      </c>
      <c r="C7" s="73" t="s">
        <v>109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4"/>
      <c r="S7" s="64"/>
      <c r="T7" s="64"/>
      <c r="U7" s="64"/>
      <c r="V7" s="64"/>
    </row>
    <row r="8" spans="1:22" x14ac:dyDescent="0.25">
      <c r="A8" s="75" t="s">
        <v>108</v>
      </c>
      <c r="B8" s="75"/>
      <c r="C8" s="76"/>
      <c r="D8" s="191" t="s">
        <v>313</v>
      </c>
      <c r="E8" s="192"/>
      <c r="F8" s="64"/>
      <c r="G8" s="191" t="str">
        <f>CONCATENATE("Winter ", TEXT(VALUE(RIGHT(D8,2))+1,0))</f>
        <v>Winter 27</v>
      </c>
      <c r="H8" s="192"/>
      <c r="I8" s="64"/>
      <c r="J8" s="191" t="str">
        <f>CONCATENATE("Spring ", TEXT(VALUE(RIGHT(D8,2))+1,0))</f>
        <v>Spring 27</v>
      </c>
      <c r="K8" s="192"/>
      <c r="L8" s="64"/>
      <c r="M8" s="191" t="str">
        <f>CONCATENATE("Summer ", TEXT(VALUE(RIGHT(D8,2))+1,0))</f>
        <v>Summer 27</v>
      </c>
      <c r="N8" s="192"/>
      <c r="O8" s="63"/>
      <c r="P8" s="191" t="s">
        <v>107</v>
      </c>
      <c r="Q8" s="192"/>
      <c r="R8" s="63"/>
      <c r="S8" s="63"/>
      <c r="T8" s="63"/>
      <c r="U8" s="63"/>
      <c r="V8" s="63"/>
    </row>
    <row r="9" spans="1:22" x14ac:dyDescent="0.25">
      <c r="A9" s="77" t="str">
        <f>CONCATENATE(Calculus1, " - Calc1")</f>
        <v>Math 112 - Calc1</v>
      </c>
      <c r="B9" s="78">
        <v>4</v>
      </c>
      <c r="C9" s="77" t="s">
        <v>101</v>
      </c>
      <c r="D9" s="65"/>
      <c r="E9" s="65"/>
      <c r="F9" s="64"/>
      <c r="G9" s="65"/>
      <c r="H9" s="65"/>
      <c r="I9" s="64"/>
      <c r="J9" s="65"/>
      <c r="K9" s="65"/>
      <c r="L9" s="64"/>
      <c r="M9" s="65"/>
      <c r="N9" s="65"/>
      <c r="O9" s="63"/>
      <c r="P9" s="65"/>
      <c r="Q9" s="122"/>
      <c r="R9" s="63"/>
      <c r="S9" s="63"/>
      <c r="T9" s="63"/>
      <c r="U9" s="63"/>
      <c r="V9" s="63"/>
    </row>
    <row r="10" spans="1:22" x14ac:dyDescent="0.25">
      <c r="A10" s="77" t="str">
        <f>CONCATENATE(Calculus2, " - Calc2")</f>
        <v>Math 113 - Calc2</v>
      </c>
      <c r="B10" s="78">
        <v>4</v>
      </c>
      <c r="C10" s="77" t="s">
        <v>101</v>
      </c>
      <c r="D10" s="65"/>
      <c r="E10" s="65"/>
      <c r="F10" s="64"/>
      <c r="G10" s="65"/>
      <c r="H10" s="65"/>
      <c r="I10" s="64"/>
      <c r="J10" s="65"/>
      <c r="K10" s="65"/>
      <c r="L10" s="64"/>
      <c r="M10" s="65"/>
      <c r="N10" s="65"/>
      <c r="O10" s="63"/>
      <c r="P10" s="65"/>
      <c r="Q10" s="65"/>
      <c r="R10" s="63"/>
      <c r="S10" s="63"/>
      <c r="T10" s="63"/>
      <c r="U10" s="63"/>
      <c r="V10" s="63"/>
    </row>
    <row r="11" spans="1:22" x14ac:dyDescent="0.25">
      <c r="A11" s="77" t="str">
        <f>CONCATENATE(EngineeringMath1, " - EngMath1")</f>
        <v>Math 302 - EngMath1</v>
      </c>
      <c r="B11" s="78">
        <v>4</v>
      </c>
      <c r="C11" s="77" t="s">
        <v>100</v>
      </c>
      <c r="D11" s="65"/>
      <c r="E11" s="65"/>
      <c r="F11" s="64"/>
      <c r="G11" s="65"/>
      <c r="H11" s="65"/>
      <c r="I11" s="64"/>
      <c r="J11" s="65"/>
      <c r="K11" s="65"/>
      <c r="L11" s="64"/>
      <c r="M11" s="65"/>
      <c r="N11" s="65"/>
      <c r="O11" s="63"/>
      <c r="P11" s="65"/>
      <c r="Q11" s="65"/>
      <c r="R11" s="63"/>
      <c r="S11" s="63"/>
      <c r="T11" s="63"/>
      <c r="U11" s="63"/>
      <c r="V11" s="63"/>
    </row>
    <row r="12" spans="1:22" x14ac:dyDescent="0.25">
      <c r="A12" s="77" t="str">
        <f>CONCATENATE(EngineeringMath2, " - EngMath2")</f>
        <v>Math 303 - EngMath2</v>
      </c>
      <c r="B12" s="78">
        <v>4</v>
      </c>
      <c r="C12" s="77" t="s">
        <v>100</v>
      </c>
      <c r="D12" s="65"/>
      <c r="E12" s="65"/>
      <c r="F12" s="64"/>
      <c r="G12" s="65"/>
      <c r="H12" s="65"/>
      <c r="I12" s="64"/>
      <c r="J12" s="65"/>
      <c r="K12" s="65"/>
      <c r="L12" s="64"/>
      <c r="M12" s="65"/>
      <c r="N12" s="65"/>
      <c r="O12" s="63"/>
      <c r="P12" s="65"/>
      <c r="Q12" s="65"/>
      <c r="R12" s="63"/>
      <c r="S12" s="63"/>
      <c r="T12" s="63"/>
      <c r="U12" s="63"/>
      <c r="V12" s="63"/>
    </row>
    <row r="13" spans="1:22" x14ac:dyDescent="0.25">
      <c r="A13" s="147" t="str">
        <f>CONCATENATE(Stats, " - Stats")</f>
        <v>Stat 121 - Stats</v>
      </c>
      <c r="B13" s="148">
        <v>3</v>
      </c>
      <c r="C13" s="77" t="s">
        <v>173</v>
      </c>
      <c r="D13" s="65"/>
      <c r="E13" s="65"/>
      <c r="F13" s="64"/>
      <c r="G13" s="65"/>
      <c r="H13" s="65"/>
      <c r="I13" s="64"/>
      <c r="J13" s="65"/>
      <c r="K13" s="65"/>
      <c r="L13" s="64"/>
      <c r="M13" s="65"/>
      <c r="N13" s="65"/>
      <c r="O13" s="63"/>
      <c r="P13" s="65"/>
      <c r="Q13" s="65"/>
      <c r="R13" s="63"/>
      <c r="S13" s="63"/>
      <c r="T13" s="63"/>
      <c r="U13" s="63"/>
      <c r="V13" s="63"/>
    </row>
    <row r="14" spans="1:22" x14ac:dyDescent="0.25">
      <c r="A14" s="77" t="str">
        <f>CONCATENATE(Chem1, " - Chem1")</f>
        <v>Chem 111 - Chem1</v>
      </c>
      <c r="B14" s="78">
        <v>4</v>
      </c>
      <c r="C14" s="77" t="s">
        <v>97</v>
      </c>
      <c r="D14" s="65"/>
      <c r="E14" s="65"/>
      <c r="F14" s="64"/>
      <c r="G14" s="65"/>
      <c r="H14" s="65"/>
      <c r="I14" s="64"/>
      <c r="J14" s="65"/>
      <c r="K14" s="65"/>
      <c r="L14" s="64"/>
      <c r="M14" s="65"/>
      <c r="N14" s="65"/>
      <c r="O14" s="63"/>
      <c r="P14" s="65"/>
      <c r="Q14" s="65"/>
      <c r="R14" s="63"/>
      <c r="S14" s="63"/>
      <c r="T14" s="63"/>
      <c r="U14" s="63"/>
      <c r="V14" s="63"/>
    </row>
    <row r="15" spans="1:22" x14ac:dyDescent="0.25">
      <c r="A15" s="77" t="str">
        <f>CONCATENATE(Chem2, " - Chem2")</f>
        <v>Chem 112 - Chem2</v>
      </c>
      <c r="B15" s="78">
        <v>3</v>
      </c>
      <c r="C15" s="77" t="s">
        <v>99</v>
      </c>
      <c r="D15" s="65"/>
      <c r="E15" s="65"/>
      <c r="F15" s="64"/>
      <c r="G15" s="65"/>
      <c r="H15" s="65"/>
      <c r="I15" s="64"/>
      <c r="J15" s="65"/>
      <c r="K15" s="65"/>
      <c r="L15" s="64"/>
      <c r="M15" s="65"/>
      <c r="N15" s="65"/>
      <c r="O15" s="63"/>
      <c r="P15" s="65"/>
      <c r="Q15" s="65"/>
      <c r="R15" s="63"/>
      <c r="S15" s="63"/>
      <c r="T15" s="63"/>
      <c r="U15" s="63"/>
      <c r="V15" s="63"/>
    </row>
    <row r="16" spans="1:22" x14ac:dyDescent="0.25">
      <c r="A16" s="77" t="str">
        <f>CONCATENATE(OChem, " - OChem")</f>
        <v>Chem 357 - OChem</v>
      </c>
      <c r="B16" s="78">
        <v>3</v>
      </c>
      <c r="C16" s="77" t="s">
        <v>97</v>
      </c>
      <c r="D16" s="65"/>
      <c r="E16" s="65"/>
      <c r="F16" s="64"/>
      <c r="G16" s="65"/>
      <c r="H16" s="65"/>
      <c r="I16" s="64"/>
      <c r="J16" s="65"/>
      <c r="K16" s="65"/>
      <c r="L16" s="64"/>
      <c r="M16" s="65"/>
      <c r="N16" s="65"/>
      <c r="O16" s="63"/>
      <c r="P16" s="65"/>
      <c r="Q16" s="65"/>
      <c r="R16" s="63"/>
      <c r="S16" s="63"/>
      <c r="T16" s="63"/>
      <c r="U16" s="63"/>
      <c r="V16" s="63"/>
    </row>
    <row r="17" spans="1:22" x14ac:dyDescent="0.25">
      <c r="A17" s="77" t="str">
        <f>CONCATENATE(PChem, " - Pchem")</f>
        <v>Chem 467 - Pchem</v>
      </c>
      <c r="B17" s="78">
        <v>3</v>
      </c>
      <c r="C17" s="77" t="s">
        <v>105</v>
      </c>
      <c r="D17" s="65"/>
      <c r="E17" s="65"/>
      <c r="F17" s="64"/>
      <c r="G17" s="65"/>
      <c r="H17" s="65"/>
      <c r="I17" s="64"/>
      <c r="J17" s="65"/>
      <c r="K17" s="65"/>
      <c r="L17" s="64"/>
      <c r="M17" s="65"/>
      <c r="N17" s="65"/>
      <c r="O17" s="63"/>
      <c r="P17" s="65"/>
      <c r="Q17" s="65"/>
      <c r="R17" s="63"/>
      <c r="S17" s="63"/>
      <c r="T17" s="63"/>
      <c r="U17" s="63"/>
      <c r="V17" s="63"/>
    </row>
    <row r="18" spans="1:22" x14ac:dyDescent="0.25">
      <c r="A18" s="147" t="s">
        <v>47</v>
      </c>
      <c r="B18" s="148">
        <v>2</v>
      </c>
      <c r="C18" s="79"/>
      <c r="D18" s="65"/>
      <c r="E18" s="65"/>
      <c r="F18" s="64"/>
      <c r="G18" s="65"/>
      <c r="H18" s="65"/>
      <c r="I18" s="64"/>
      <c r="J18" s="65"/>
      <c r="K18" s="65"/>
      <c r="L18" s="64"/>
      <c r="M18" s="65"/>
      <c r="N18" s="65"/>
      <c r="O18" s="63"/>
      <c r="P18" s="65"/>
      <c r="Q18" s="65"/>
      <c r="R18" s="63"/>
      <c r="S18" s="63"/>
      <c r="T18" s="63"/>
      <c r="U18" s="63"/>
      <c r="V18" s="63"/>
    </row>
    <row r="19" spans="1:22" x14ac:dyDescent="0.25">
      <c r="A19" s="147" t="str">
        <f>CONCATENATE(Physics1, " - Physics1")</f>
        <v>Phscs 121 - Physics1</v>
      </c>
      <c r="B19" s="148">
        <v>3</v>
      </c>
      <c r="C19" s="77" t="s">
        <v>106</v>
      </c>
      <c r="D19" s="82" t="s">
        <v>92</v>
      </c>
      <c r="E19" s="83">
        <f>SUM(E9:E18)</f>
        <v>0</v>
      </c>
      <c r="F19" s="64"/>
      <c r="G19" s="82" t="s">
        <v>92</v>
      </c>
      <c r="H19" s="83">
        <f>SUM(H9:H18)</f>
        <v>0</v>
      </c>
      <c r="I19" s="64"/>
      <c r="J19" s="82" t="s">
        <v>92</v>
      </c>
      <c r="K19" s="83">
        <f>SUM(K9:K18)</f>
        <v>0</v>
      </c>
      <c r="L19" s="64"/>
      <c r="M19" s="82" t="s">
        <v>92</v>
      </c>
      <c r="N19" s="83">
        <f>SUM(N9:N18)</f>
        <v>0</v>
      </c>
      <c r="O19" s="63"/>
      <c r="P19" s="65"/>
      <c r="Q19" s="65"/>
      <c r="R19" s="63"/>
      <c r="S19" s="63"/>
      <c r="T19" s="63"/>
      <c r="U19" s="63"/>
      <c r="V19" s="63"/>
    </row>
    <row r="20" spans="1:22" x14ac:dyDescent="0.25">
      <c r="A20" s="149" t="str">
        <f>CONCATENATE("MMBio 221"," - Biology*")</f>
        <v>MMBio 221 - Biology*</v>
      </c>
      <c r="B20" s="150">
        <v>3</v>
      </c>
      <c r="C20" s="77" t="s">
        <v>101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3"/>
      <c r="P20" s="65"/>
      <c r="Q20" s="65"/>
      <c r="R20" s="63"/>
      <c r="S20" s="63"/>
      <c r="T20" s="63"/>
      <c r="U20" s="63"/>
      <c r="V20" s="63"/>
    </row>
    <row r="21" spans="1:22" x14ac:dyDescent="0.25">
      <c r="A21" s="149" t="str">
        <f>CONCATENATE(Econ," - Economics")</f>
        <v>Econ 110 - Economics</v>
      </c>
      <c r="B21" s="150">
        <v>3</v>
      </c>
      <c r="C21" s="77" t="s">
        <v>101</v>
      </c>
      <c r="D21" s="191" t="str">
        <f>CONCATENATE("Fall ", TEXT(VALUE(RIGHT(D8,2))+1,0))</f>
        <v>Fall 27</v>
      </c>
      <c r="E21" s="192"/>
      <c r="F21" s="64"/>
      <c r="G21" s="191" t="str">
        <f>CONCATENATE("Winter ", TEXT(VALUE(RIGHT(D21,2))+1,0))</f>
        <v>Winter 28</v>
      </c>
      <c r="H21" s="192"/>
      <c r="I21" s="64"/>
      <c r="J21" s="191" t="str">
        <f>CONCATENATE("Spring ", TEXT(VALUE(RIGHT(D21,2))+1,0))</f>
        <v>Spring 28</v>
      </c>
      <c r="K21" s="192"/>
      <c r="L21" s="64"/>
      <c r="M21" s="191" t="str">
        <f>CONCATENATE("Summer ", TEXT(VALUE(RIGHT(D21,2))+1,0))</f>
        <v>Summer 28</v>
      </c>
      <c r="N21" s="192"/>
      <c r="O21" s="63"/>
      <c r="P21" s="65"/>
      <c r="Q21" s="65"/>
      <c r="R21" s="63"/>
      <c r="S21" s="63"/>
      <c r="T21" s="63"/>
      <c r="U21" s="63"/>
      <c r="V21" s="63"/>
    </row>
    <row r="22" spans="1:22" x14ac:dyDescent="0.25">
      <c r="A22" s="100" t="s">
        <v>104</v>
      </c>
      <c r="B22" s="101"/>
      <c r="C22" s="102"/>
      <c r="D22" s="65"/>
      <c r="E22" s="65"/>
      <c r="F22" s="64"/>
      <c r="G22" s="65"/>
      <c r="H22" s="65"/>
      <c r="I22" s="64"/>
      <c r="J22" s="65"/>
      <c r="K22" s="65"/>
      <c r="L22" s="64"/>
      <c r="M22" s="65"/>
      <c r="N22" s="65"/>
      <c r="O22" s="63"/>
      <c r="P22" s="65"/>
      <c r="Q22" s="65"/>
      <c r="R22" s="63"/>
      <c r="S22" s="63"/>
      <c r="T22" s="63"/>
      <c r="U22" s="63"/>
      <c r="V22" s="63"/>
    </row>
    <row r="23" spans="1:22" x14ac:dyDescent="0.25">
      <c r="A23" s="103" t="str">
        <f>LinearAlgebra</f>
        <v>Math 213</v>
      </c>
      <c r="B23" s="104">
        <v>2</v>
      </c>
      <c r="C23" s="103" t="s">
        <v>101</v>
      </c>
      <c r="D23" s="65"/>
      <c r="E23" s="65"/>
      <c r="F23" s="64"/>
      <c r="G23" s="65"/>
      <c r="H23" s="65"/>
      <c r="I23" s="64"/>
      <c r="J23" s="65"/>
      <c r="K23" s="65"/>
      <c r="L23" s="64"/>
      <c r="M23" s="65"/>
      <c r="N23" s="65"/>
      <c r="O23" s="63"/>
      <c r="P23" s="65"/>
      <c r="Q23" s="65"/>
      <c r="R23" s="63"/>
      <c r="S23" s="63"/>
      <c r="T23" s="63"/>
      <c r="U23" s="63"/>
      <c r="V23" s="63"/>
    </row>
    <row r="24" spans="1:22" x14ac:dyDescent="0.25">
      <c r="A24" s="103" t="str">
        <f>MultivariableCalculus</f>
        <v>Math 314</v>
      </c>
      <c r="B24" s="104">
        <v>3</v>
      </c>
      <c r="C24" s="103" t="s">
        <v>101</v>
      </c>
      <c r="D24" s="65"/>
      <c r="E24" s="65"/>
      <c r="F24" s="64"/>
      <c r="G24" s="65"/>
      <c r="H24" s="65"/>
      <c r="I24" s="64"/>
      <c r="J24" s="65"/>
      <c r="K24" s="65"/>
      <c r="L24" s="64"/>
      <c r="M24" s="65"/>
      <c r="N24" s="65"/>
      <c r="O24" s="63"/>
      <c r="P24" s="65"/>
      <c r="Q24" s="65"/>
      <c r="R24" s="63"/>
      <c r="S24" s="63"/>
      <c r="T24" s="63"/>
      <c r="U24" s="63"/>
      <c r="V24" s="63"/>
    </row>
    <row r="25" spans="1:22" x14ac:dyDescent="0.25">
      <c r="A25" s="103" t="str">
        <f>ODEs</f>
        <v>Math 334</v>
      </c>
      <c r="B25" s="104">
        <v>3</v>
      </c>
      <c r="C25" s="103" t="s">
        <v>101</v>
      </c>
      <c r="D25" s="65"/>
      <c r="E25" s="65"/>
      <c r="F25" s="64"/>
      <c r="G25" s="65"/>
      <c r="H25" s="65"/>
      <c r="I25" s="64"/>
      <c r="J25" s="65"/>
      <c r="K25" s="65"/>
      <c r="L25" s="64"/>
      <c r="M25" s="65"/>
      <c r="N25" s="65"/>
      <c r="O25" s="63"/>
      <c r="P25" s="65"/>
      <c r="Q25" s="65"/>
      <c r="R25" s="63"/>
      <c r="S25" s="63"/>
      <c r="T25" s="63"/>
      <c r="U25" s="63"/>
      <c r="V25" s="63"/>
    </row>
    <row r="26" spans="1:22" x14ac:dyDescent="0.25">
      <c r="A26" s="100" t="s">
        <v>199</v>
      </c>
      <c r="B26" s="101"/>
      <c r="C26" s="102"/>
      <c r="D26" s="65"/>
      <c r="E26" s="65"/>
      <c r="F26" s="64"/>
      <c r="G26" s="65"/>
      <c r="H26" s="65"/>
      <c r="I26" s="64"/>
      <c r="J26" s="65"/>
      <c r="K26" s="65"/>
      <c r="L26" s="64"/>
      <c r="M26" s="65"/>
      <c r="N26" s="65"/>
      <c r="O26" s="63"/>
      <c r="P26" s="65"/>
      <c r="Q26" s="65"/>
      <c r="R26" s="63"/>
      <c r="S26" s="63"/>
      <c r="T26" s="63"/>
      <c r="U26" s="63"/>
      <c r="V26" s="63"/>
    </row>
    <row r="27" spans="1:22" x14ac:dyDescent="0.25">
      <c r="A27" s="103" t="str">
        <f>CollegeChem1</f>
        <v>Chem 105</v>
      </c>
      <c r="B27" s="104">
        <v>4</v>
      </c>
      <c r="C27" s="103" t="s">
        <v>101</v>
      </c>
      <c r="D27" s="65"/>
      <c r="E27" s="65"/>
      <c r="F27" s="64"/>
      <c r="G27" s="65"/>
      <c r="H27" s="65"/>
      <c r="I27" s="64"/>
      <c r="J27" s="65"/>
      <c r="K27" s="65"/>
      <c r="L27" s="64"/>
      <c r="M27" s="65"/>
      <c r="N27" s="65"/>
      <c r="O27" s="63"/>
      <c r="P27" s="65"/>
      <c r="Q27" s="65"/>
      <c r="R27" s="63"/>
      <c r="S27" s="63"/>
      <c r="T27" s="63"/>
      <c r="U27" s="63"/>
      <c r="V27" s="63"/>
    </row>
    <row r="28" spans="1:22" x14ac:dyDescent="0.25">
      <c r="A28" s="103" t="str">
        <f>CollegeChem2</f>
        <v>Chem 106</v>
      </c>
      <c r="B28" s="104">
        <v>3</v>
      </c>
      <c r="C28" s="103" t="s">
        <v>103</v>
      </c>
      <c r="D28" s="65"/>
      <c r="E28" s="65"/>
      <c r="F28" s="64"/>
      <c r="G28" s="65"/>
      <c r="H28" s="65"/>
      <c r="I28" s="64"/>
      <c r="J28" s="65"/>
      <c r="K28" s="65"/>
      <c r="L28" s="64"/>
      <c r="M28" s="65"/>
      <c r="N28" s="65"/>
      <c r="O28" s="63"/>
      <c r="P28" s="65"/>
      <c r="Q28" s="65"/>
      <c r="R28" s="63"/>
      <c r="S28" s="63"/>
      <c r="T28" s="63"/>
      <c r="U28" s="63"/>
      <c r="V28" s="63"/>
    </row>
    <row r="29" spans="1:22" x14ac:dyDescent="0.25">
      <c r="A29" s="103" t="str">
        <f>CollegeChemLab</f>
        <v>Chem 107</v>
      </c>
      <c r="B29" s="104">
        <v>1</v>
      </c>
      <c r="C29" s="103" t="s">
        <v>101</v>
      </c>
      <c r="D29" s="65"/>
      <c r="E29" s="65"/>
      <c r="F29" s="64"/>
      <c r="G29" s="65"/>
      <c r="H29" s="65"/>
      <c r="I29" s="64"/>
      <c r="J29" s="65"/>
      <c r="K29" s="65"/>
      <c r="L29" s="64"/>
      <c r="M29" s="65"/>
      <c r="N29" s="65"/>
      <c r="O29" s="63"/>
      <c r="P29" s="65"/>
      <c r="Q29" s="65"/>
      <c r="R29" s="63"/>
      <c r="S29" s="63"/>
      <c r="T29" s="63"/>
      <c r="U29" s="63"/>
      <c r="V29" s="63"/>
    </row>
    <row r="30" spans="1:22" x14ac:dyDescent="0.25">
      <c r="A30" s="75" t="s">
        <v>102</v>
      </c>
      <c r="B30" s="80"/>
      <c r="C30" s="80"/>
      <c r="D30" s="65"/>
      <c r="E30" s="65"/>
      <c r="F30" s="64"/>
      <c r="G30" s="65"/>
      <c r="H30" s="65"/>
      <c r="I30" s="64"/>
      <c r="J30" s="65"/>
      <c r="K30" s="65"/>
      <c r="L30" s="64"/>
      <c r="M30" s="65"/>
      <c r="N30" s="65"/>
      <c r="O30" s="63"/>
      <c r="P30" s="65"/>
      <c r="Q30" s="65"/>
      <c r="R30" s="63"/>
      <c r="S30" s="63"/>
      <c r="T30" s="63"/>
      <c r="U30" s="63"/>
      <c r="V30" s="63"/>
    </row>
    <row r="31" spans="1:22" x14ac:dyDescent="0.25">
      <c r="A31" s="77" t="str">
        <f>CONCATENATE(IntroToChE," - ChEIntro")</f>
        <v>CBE 170 - ChEIntro</v>
      </c>
      <c r="B31" s="78">
        <v>2</v>
      </c>
      <c r="C31" s="77" t="s">
        <v>100</v>
      </c>
      <c r="D31" s="82" t="s">
        <v>92</v>
      </c>
      <c r="E31" s="83">
        <f>SUM(E22:E30)</f>
        <v>0</v>
      </c>
      <c r="F31" s="64"/>
      <c r="G31" s="82" t="s">
        <v>92</v>
      </c>
      <c r="H31" s="83">
        <f>SUM(H22:H30)</f>
        <v>0</v>
      </c>
      <c r="I31" s="64"/>
      <c r="J31" s="82" t="s">
        <v>92</v>
      </c>
      <c r="K31" s="83">
        <f>SUM(K22:K30)</f>
        <v>0</v>
      </c>
      <c r="L31" s="64"/>
      <c r="M31" s="82" t="s">
        <v>92</v>
      </c>
      <c r="N31" s="83">
        <f>SUM(N22:N30)</f>
        <v>0</v>
      </c>
      <c r="O31" s="63"/>
      <c r="P31" s="65"/>
      <c r="Q31" s="65"/>
      <c r="R31" s="63"/>
      <c r="S31" s="63"/>
      <c r="T31" s="63"/>
      <c r="U31" s="63"/>
      <c r="V31" s="63"/>
    </row>
    <row r="32" spans="1:22" x14ac:dyDescent="0.25">
      <c r="A32" s="77" t="str">
        <f>CONCATENATE(FreshmanSeminar," - FreshSem")</f>
        <v>CBE 191 - FreshSem</v>
      </c>
      <c r="B32" s="78">
        <v>0.5</v>
      </c>
      <c r="C32" s="77" t="s">
        <v>100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3"/>
      <c r="P32" s="65"/>
      <c r="Q32" s="65"/>
      <c r="R32" s="63"/>
      <c r="S32" s="63"/>
      <c r="T32" s="63"/>
      <c r="U32" s="63"/>
      <c r="V32" s="63"/>
    </row>
    <row r="33" spans="1:22" x14ac:dyDescent="0.25">
      <c r="A33" s="77" t="str">
        <f>CONCATENATE(ComputerTools," - CompTools")</f>
        <v>CBE 263 - CompTools</v>
      </c>
      <c r="B33" s="78">
        <v>2</v>
      </c>
      <c r="C33" s="77" t="s">
        <v>106</v>
      </c>
      <c r="D33" s="191" t="str">
        <f>CONCATENATE("Fall ", TEXT(VALUE(RIGHT(D21,2))+1,0))</f>
        <v>Fall 28</v>
      </c>
      <c r="E33" s="192"/>
      <c r="F33" s="64"/>
      <c r="G33" s="191" t="str">
        <f>CONCATENATE("Winter ", TEXT(VALUE(RIGHT(D33,2))+1,0))</f>
        <v>Winter 29</v>
      </c>
      <c r="H33" s="192"/>
      <c r="I33" s="64"/>
      <c r="J33" s="191" t="str">
        <f>CONCATENATE("Spring ", TEXT(VALUE(RIGHT(D33,2))+1,0))</f>
        <v>Spring 29</v>
      </c>
      <c r="K33" s="192"/>
      <c r="L33" s="64"/>
      <c r="M33" s="191" t="str">
        <f>CONCATENATE("Summer ", TEXT(VALUE(RIGHT(D33,2))+1,0))</f>
        <v>Summer 29</v>
      </c>
      <c r="N33" s="192"/>
      <c r="O33" s="63"/>
      <c r="P33" s="65"/>
      <c r="Q33" s="65"/>
      <c r="R33" s="63"/>
      <c r="S33" s="63"/>
      <c r="T33" s="63"/>
      <c r="U33" s="63"/>
      <c r="V33" s="63"/>
    </row>
    <row r="34" spans="1:22" x14ac:dyDescent="0.25">
      <c r="A34" s="77" t="str">
        <f>CONCATENATE(Balances," - Balances")</f>
        <v>CBE 273 - Balances</v>
      </c>
      <c r="B34" s="78">
        <v>3</v>
      </c>
      <c r="C34" s="77" t="s">
        <v>106</v>
      </c>
      <c r="D34" s="65"/>
      <c r="E34" s="65"/>
      <c r="F34" s="64"/>
      <c r="G34" s="65"/>
      <c r="H34" s="65"/>
      <c r="I34" s="64"/>
      <c r="J34" s="65"/>
      <c r="K34" s="65"/>
      <c r="L34" s="64"/>
      <c r="M34" s="65"/>
      <c r="N34" s="65"/>
      <c r="O34" s="63"/>
      <c r="P34" s="65"/>
      <c r="Q34" s="65"/>
      <c r="R34" s="63"/>
      <c r="S34" s="63"/>
      <c r="T34" s="63"/>
      <c r="U34" s="63"/>
      <c r="V34" s="63"/>
    </row>
    <row r="35" spans="1:22" x14ac:dyDescent="0.25">
      <c r="A35" s="77" t="str">
        <f>CONCATENATE(BalancesFluidsLab," - Bal&amp;Fld Lab")</f>
        <v>CBE 285 - Bal&amp;Fld Lab</v>
      </c>
      <c r="B35" s="78">
        <v>0.5</v>
      </c>
      <c r="C35" s="77" t="s">
        <v>99</v>
      </c>
      <c r="D35" s="65"/>
      <c r="E35" s="65"/>
      <c r="F35" s="64"/>
      <c r="G35" s="65"/>
      <c r="H35" s="65"/>
      <c r="I35" s="64"/>
      <c r="J35" s="65"/>
      <c r="K35" s="65"/>
      <c r="L35" s="64"/>
      <c r="M35" s="65"/>
      <c r="N35" s="65"/>
      <c r="O35" s="63"/>
      <c r="P35" s="65"/>
      <c r="Q35" s="65"/>
      <c r="R35" s="63"/>
      <c r="S35" s="63"/>
      <c r="T35" s="63"/>
      <c r="U35" s="63"/>
      <c r="V35" s="63"/>
    </row>
    <row r="36" spans="1:22" x14ac:dyDescent="0.25">
      <c r="A36" s="149" t="str">
        <f>CONCATENATE(CareerSkills1, " - CareerSkills 1")</f>
        <v>CBE 291 - CareerSkills 1</v>
      </c>
      <c r="B36" s="150">
        <v>0.5</v>
      </c>
      <c r="C36" s="77" t="s">
        <v>97</v>
      </c>
      <c r="D36" s="65"/>
      <c r="E36" s="65"/>
      <c r="F36" s="64"/>
      <c r="G36" s="65"/>
      <c r="H36" s="65"/>
      <c r="I36" s="64"/>
      <c r="J36" s="65"/>
      <c r="K36" s="65"/>
      <c r="L36" s="64"/>
      <c r="M36" s="65"/>
      <c r="N36" s="65"/>
      <c r="O36" s="63"/>
      <c r="P36" s="65"/>
      <c r="Q36" s="65"/>
      <c r="R36" s="63"/>
      <c r="S36" s="66"/>
      <c r="T36" s="63"/>
      <c r="U36" s="63"/>
      <c r="V36" s="63"/>
    </row>
    <row r="37" spans="1:22" x14ac:dyDescent="0.25">
      <c r="A37" s="77" t="str">
        <f>CONCATENATE(ChEnAndSociety," - Env&amp;Safe")</f>
        <v>CBE 311 - Env&amp;Safe</v>
      </c>
      <c r="B37" s="78">
        <v>3</v>
      </c>
      <c r="C37" s="77" t="s">
        <v>99</v>
      </c>
      <c r="D37" s="65"/>
      <c r="E37" s="65"/>
      <c r="F37" s="64"/>
      <c r="G37" s="65"/>
      <c r="H37" s="65"/>
      <c r="I37" s="64"/>
      <c r="J37" s="65"/>
      <c r="K37" s="65"/>
      <c r="L37" s="64"/>
      <c r="M37" s="65"/>
      <c r="N37" s="65"/>
      <c r="O37" s="63"/>
      <c r="P37" s="65"/>
      <c r="Q37" s="65"/>
      <c r="R37" s="63"/>
      <c r="S37" s="63"/>
      <c r="T37" s="63"/>
      <c r="U37" s="63"/>
      <c r="V37" s="63"/>
    </row>
    <row r="38" spans="1:22" x14ac:dyDescent="0.25">
      <c r="A38" s="77" t="str">
        <f>CONCATENATE(MaterialsReactionsLab," - Mat&amp;Rxn Lab")</f>
        <v>CBE 345 - Mat&amp;Rxn Lab</v>
      </c>
      <c r="B38" s="78">
        <v>0.5</v>
      </c>
      <c r="C38" s="77" t="s">
        <v>97</v>
      </c>
      <c r="D38" s="65"/>
      <c r="E38" s="65"/>
      <c r="F38" s="64"/>
      <c r="G38" s="65"/>
      <c r="H38" s="65"/>
      <c r="I38" s="64"/>
      <c r="J38" s="65"/>
      <c r="K38" s="65"/>
      <c r="L38" s="64"/>
      <c r="M38" s="65"/>
      <c r="N38" s="65"/>
      <c r="O38" s="63"/>
      <c r="P38" s="65"/>
      <c r="Q38" s="65"/>
      <c r="R38" s="63"/>
      <c r="S38" s="63"/>
      <c r="T38" s="63"/>
      <c r="U38" s="63"/>
      <c r="V38" s="63"/>
    </row>
    <row r="39" spans="1:22" x14ac:dyDescent="0.25">
      <c r="A39" s="77" t="str">
        <f>CONCATENATE(Thermo," - Thermo")</f>
        <v>CBE 373 - Thermo</v>
      </c>
      <c r="B39" s="78">
        <v>3</v>
      </c>
      <c r="C39" s="77" t="s">
        <v>99</v>
      </c>
      <c r="D39" s="65"/>
      <c r="E39" s="65"/>
      <c r="F39" s="64"/>
      <c r="G39" s="65"/>
      <c r="H39" s="65"/>
      <c r="I39" s="64"/>
      <c r="J39" s="65"/>
      <c r="K39" s="65"/>
      <c r="L39" s="64"/>
      <c r="M39" s="65"/>
      <c r="N39" s="65"/>
      <c r="O39" s="63"/>
      <c r="P39" s="65"/>
      <c r="Q39" s="65"/>
      <c r="R39" s="63"/>
      <c r="S39" s="63"/>
      <c r="T39" s="63"/>
      <c r="U39" s="63"/>
      <c r="V39" s="63"/>
    </row>
    <row r="40" spans="1:22" x14ac:dyDescent="0.25">
      <c r="A40" s="77" t="str">
        <f>CONCATENATE(Fluids," - Fluids")</f>
        <v>CBE 374 - Fluids</v>
      </c>
      <c r="B40" s="78">
        <v>3</v>
      </c>
      <c r="C40" s="77" t="s">
        <v>100</v>
      </c>
      <c r="D40" s="65"/>
      <c r="E40" s="65"/>
      <c r="F40" s="64"/>
      <c r="G40" s="65"/>
      <c r="H40" s="65"/>
      <c r="I40" s="64"/>
      <c r="J40" s="65"/>
      <c r="K40" s="65"/>
      <c r="L40" s="64"/>
      <c r="M40" s="65"/>
      <c r="N40" s="65"/>
      <c r="O40" s="63"/>
      <c r="P40" s="65"/>
      <c r="Q40" s="65"/>
      <c r="R40" s="63"/>
      <c r="S40" s="63"/>
      <c r="T40" s="63"/>
      <c r="U40" s="63"/>
      <c r="V40" s="63"/>
    </row>
    <row r="41" spans="1:22" x14ac:dyDescent="0.25">
      <c r="A41" s="77" t="str">
        <f>CONCATENATE(HeatAndMass," - H&amp;M")</f>
        <v>CBE 376 - H&amp;M</v>
      </c>
      <c r="B41" s="78">
        <v>3</v>
      </c>
      <c r="C41" s="77" t="s">
        <v>99</v>
      </c>
      <c r="D41" s="65"/>
      <c r="E41" s="65"/>
      <c r="F41" s="64"/>
      <c r="G41" s="65"/>
      <c r="H41" s="65"/>
      <c r="I41" s="64"/>
      <c r="J41" s="65"/>
      <c r="K41" s="65"/>
      <c r="L41" s="64"/>
      <c r="M41" s="65"/>
      <c r="N41" s="65"/>
      <c r="O41" s="63"/>
      <c r="P41" s="65"/>
      <c r="Q41" s="65"/>
      <c r="R41" s="63"/>
      <c r="S41" s="63"/>
      <c r="T41" s="63"/>
      <c r="U41" s="63"/>
      <c r="V41" s="63"/>
    </row>
    <row r="42" spans="1:22" x14ac:dyDescent="0.25">
      <c r="A42" s="77" t="str">
        <f>CONCATENATE(Materials," - Materials")</f>
        <v>CBE 378 - Materials</v>
      </c>
      <c r="B42" s="78">
        <v>3</v>
      </c>
      <c r="C42" s="77" t="s">
        <v>98</v>
      </c>
      <c r="D42" s="65"/>
      <c r="E42" s="65"/>
      <c r="F42" s="64"/>
      <c r="G42" s="65"/>
      <c r="H42" s="65"/>
      <c r="I42" s="64"/>
      <c r="J42" s="65"/>
      <c r="K42" s="65"/>
      <c r="L42" s="64"/>
      <c r="M42" s="65"/>
      <c r="N42" s="65"/>
      <c r="O42" s="63"/>
      <c r="P42" s="65"/>
      <c r="Q42" s="65"/>
      <c r="R42" s="63"/>
      <c r="S42" s="63"/>
      <c r="T42" s="63"/>
      <c r="U42" s="63"/>
      <c r="V42" s="63"/>
    </row>
    <row r="43" spans="1:22" x14ac:dyDescent="0.25">
      <c r="A43" s="77" t="str">
        <f>CONCATENATE(ThermoHMTLab," - Thm&amp;HMT Lab")</f>
        <v>CBE 385 - Thm&amp;HMT Lab</v>
      </c>
      <c r="B43" s="78">
        <v>0.5</v>
      </c>
      <c r="C43" s="77" t="s">
        <v>99</v>
      </c>
      <c r="D43" s="65"/>
      <c r="E43" s="65"/>
      <c r="F43" s="64"/>
      <c r="G43" s="65"/>
      <c r="H43" s="65"/>
      <c r="I43" s="64"/>
      <c r="J43" s="65"/>
      <c r="K43" s="65"/>
      <c r="L43" s="64"/>
      <c r="M43" s="65"/>
      <c r="N43" s="65"/>
      <c r="O43" s="63"/>
      <c r="P43" s="65"/>
      <c r="Q43" s="65"/>
      <c r="R43" s="63"/>
      <c r="S43" s="63"/>
      <c r="T43" s="63"/>
      <c r="U43" s="63"/>
      <c r="V43" s="63"/>
    </row>
    <row r="44" spans="1:22" x14ac:dyDescent="0.25">
      <c r="A44" s="77" t="str">
        <f>CONCATENATE(ReactionEngineering," - RxnEng")</f>
        <v>CBE 386 - RxnEng</v>
      </c>
      <c r="B44" s="78">
        <v>3</v>
      </c>
      <c r="C44" s="77" t="s">
        <v>97</v>
      </c>
      <c r="D44" s="82" t="s">
        <v>92</v>
      </c>
      <c r="E44" s="83">
        <f>SUM(E34:E43)</f>
        <v>0</v>
      </c>
      <c r="F44" s="64"/>
      <c r="G44" s="82" t="s">
        <v>92</v>
      </c>
      <c r="H44" s="83">
        <f>SUM(H34:H43)</f>
        <v>0</v>
      </c>
      <c r="I44" s="64"/>
      <c r="J44" s="82" t="s">
        <v>92</v>
      </c>
      <c r="K44" s="83">
        <f>SUM(K34:K43)</f>
        <v>0</v>
      </c>
      <c r="L44" s="64"/>
      <c r="M44" s="82" t="s">
        <v>92</v>
      </c>
      <c r="N44" s="83">
        <f>SUM(N34:N43)</f>
        <v>0</v>
      </c>
      <c r="O44" s="63"/>
      <c r="P44" s="65"/>
      <c r="Q44" s="65"/>
      <c r="R44" s="63"/>
      <c r="S44" s="63"/>
      <c r="T44" s="63"/>
      <c r="U44" s="63"/>
      <c r="V44" s="63"/>
    </row>
    <row r="45" spans="1:22" x14ac:dyDescent="0.25">
      <c r="A45" s="147" t="str">
        <f>CONCATENATE(CareerSkills2, " - CareerSkills 2")</f>
        <v>CBE 391 - CareerSkills 2</v>
      </c>
      <c r="B45" s="148">
        <v>0.5</v>
      </c>
      <c r="C45" s="77" t="s">
        <v>100</v>
      </c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3"/>
      <c r="P45" s="65"/>
      <c r="Q45" s="65"/>
      <c r="R45" s="63"/>
      <c r="S45" s="63"/>
      <c r="T45" s="63"/>
      <c r="U45" s="63"/>
      <c r="V45" s="63"/>
    </row>
    <row r="46" spans="1:22" x14ac:dyDescent="0.25">
      <c r="A46" s="77" t="str">
        <f>CONCATENATE(Control," - Control")</f>
        <v>CBE 436 - Control</v>
      </c>
      <c r="B46" s="78">
        <v>3</v>
      </c>
      <c r="C46" s="77" t="s">
        <v>97</v>
      </c>
      <c r="D46" s="191" t="str">
        <f>CONCATENATE("Fall ", TEXT(VALUE(RIGHT(D33,2))+1,0))</f>
        <v>Fall 29</v>
      </c>
      <c r="E46" s="192"/>
      <c r="F46" s="64"/>
      <c r="G46" s="191" t="str">
        <f>CONCATENATE("Winter ", TEXT(VALUE(RIGHT(D46,2))+1,0))</f>
        <v>Winter 30</v>
      </c>
      <c r="H46" s="192"/>
      <c r="I46" s="64"/>
      <c r="J46" s="191" t="str">
        <f>CONCATENATE("Spring ", TEXT(VALUE(RIGHT(D46,2))+1,0))</f>
        <v>Spring 30</v>
      </c>
      <c r="K46" s="192"/>
      <c r="L46" s="64"/>
      <c r="M46" s="191" t="str">
        <f>CONCATENATE("Summer ", TEXT(VALUE(RIGHT(D46,2))+1,0))</f>
        <v>Summer 30</v>
      </c>
      <c r="N46" s="192"/>
      <c r="O46" s="63"/>
      <c r="P46" s="65"/>
      <c r="Q46" s="65"/>
      <c r="R46" s="63"/>
      <c r="S46" s="63"/>
      <c r="T46" s="63"/>
      <c r="U46" s="63"/>
      <c r="V46" s="63"/>
    </row>
    <row r="47" spans="1:22" x14ac:dyDescent="0.25">
      <c r="A47" s="77" t="str">
        <f>CONCATENATE(SepControlLab," - Sep&amp;Con Lab")</f>
        <v>CBE 445 - Sep&amp;Con Lab</v>
      </c>
      <c r="B47" s="78">
        <v>0.5</v>
      </c>
      <c r="C47" s="77" t="s">
        <v>97</v>
      </c>
      <c r="D47" s="65"/>
      <c r="E47" s="65"/>
      <c r="F47" s="64"/>
      <c r="G47" s="65"/>
      <c r="H47" s="65"/>
      <c r="I47" s="64"/>
      <c r="J47" s="65"/>
      <c r="K47" s="65"/>
      <c r="L47" s="64"/>
      <c r="M47" s="65"/>
      <c r="N47" s="65"/>
      <c r="O47" s="63"/>
      <c r="P47" s="65"/>
      <c r="Q47" s="65"/>
      <c r="R47" s="63"/>
      <c r="S47" s="63"/>
      <c r="T47" s="63"/>
      <c r="U47" s="63"/>
      <c r="V47" s="63"/>
    </row>
    <row r="48" spans="1:22" x14ac:dyDescent="0.25">
      <c r="A48" s="77" t="str">
        <f>CONCATENATE(PlantDesign," - Design")</f>
        <v>CBE 451 - Design</v>
      </c>
      <c r="B48" s="78">
        <v>4</v>
      </c>
      <c r="C48" s="77" t="s">
        <v>99</v>
      </c>
      <c r="D48" s="65"/>
      <c r="E48" s="65"/>
      <c r="F48" s="64"/>
      <c r="G48" s="65"/>
      <c r="H48" s="65"/>
      <c r="I48" s="64"/>
      <c r="J48" s="65"/>
      <c r="K48" s="65"/>
      <c r="L48" s="64"/>
      <c r="M48" s="65"/>
      <c r="N48" s="65"/>
      <c r="O48" s="63"/>
      <c r="P48" s="65"/>
      <c r="Q48" s="65"/>
      <c r="R48" s="63"/>
      <c r="S48" s="63"/>
      <c r="T48" s="63"/>
      <c r="U48" s="63"/>
      <c r="V48" s="63"/>
    </row>
    <row r="49" spans="1:22" x14ac:dyDescent="0.25">
      <c r="A49" s="77" t="str">
        <f>CONCATENATE(Separations," - Separations")</f>
        <v>CBE 476 - Separations</v>
      </c>
      <c r="B49" s="78">
        <v>3</v>
      </c>
      <c r="C49" s="77" t="s">
        <v>97</v>
      </c>
      <c r="D49" s="65"/>
      <c r="E49" s="65"/>
      <c r="F49" s="64"/>
      <c r="G49" s="65"/>
      <c r="H49" s="65"/>
      <c r="I49" s="64"/>
      <c r="J49" s="65"/>
      <c r="K49" s="65"/>
      <c r="L49" s="64"/>
      <c r="M49" s="65"/>
      <c r="N49" s="65"/>
      <c r="O49" s="63"/>
      <c r="P49" s="65"/>
      <c r="Q49" s="65"/>
      <c r="R49" s="63"/>
      <c r="S49" s="63"/>
      <c r="T49" s="63"/>
      <c r="U49" s="63"/>
      <c r="V49" s="63"/>
    </row>
    <row r="50" spans="1:22" x14ac:dyDescent="0.25">
      <c r="A50" s="77" t="str">
        <f>CONCATENATE(UOLab," - UOLab")</f>
        <v>CBE 479 - UOLab</v>
      </c>
      <c r="B50" s="78">
        <v>2</v>
      </c>
      <c r="C50" s="77" t="s">
        <v>106</v>
      </c>
      <c r="D50" s="65"/>
      <c r="E50" s="65"/>
      <c r="F50" s="64"/>
      <c r="G50" s="65"/>
      <c r="H50" s="65"/>
      <c r="I50" s="64"/>
      <c r="J50" s="65"/>
      <c r="K50" s="65"/>
      <c r="L50" s="64"/>
      <c r="M50" s="65"/>
      <c r="N50" s="65"/>
      <c r="O50" s="63"/>
      <c r="P50" s="65"/>
      <c r="Q50" s="65"/>
      <c r="R50" s="63"/>
      <c r="S50" s="63"/>
      <c r="T50" s="63"/>
      <c r="U50" s="63"/>
      <c r="V50" s="63"/>
    </row>
    <row r="51" spans="1:22" x14ac:dyDescent="0.25">
      <c r="A51" s="77" t="s">
        <v>96</v>
      </c>
      <c r="B51" s="78">
        <v>4</v>
      </c>
      <c r="C51" s="79"/>
      <c r="D51" s="65"/>
      <c r="E51" s="65"/>
      <c r="F51" s="64"/>
      <c r="G51" s="65"/>
      <c r="H51" s="65"/>
      <c r="I51" s="64"/>
      <c r="J51" s="65"/>
      <c r="K51" s="65"/>
      <c r="L51" s="64"/>
      <c r="M51" s="65"/>
      <c r="N51" s="65"/>
      <c r="O51" s="63"/>
      <c r="P51" s="65"/>
      <c r="Q51" s="65"/>
      <c r="R51" s="63"/>
      <c r="S51" s="63"/>
      <c r="T51" s="63"/>
      <c r="U51" s="63"/>
      <c r="V51" s="63"/>
    </row>
    <row r="52" spans="1:22" x14ac:dyDescent="0.25">
      <c r="A52" s="77" t="s">
        <v>95</v>
      </c>
      <c r="B52" s="78">
        <v>3</v>
      </c>
      <c r="C52" s="79"/>
      <c r="D52" s="65"/>
      <c r="E52" s="65"/>
      <c r="F52" s="64"/>
      <c r="G52" s="65"/>
      <c r="H52" s="65"/>
      <c r="I52" s="64"/>
      <c r="J52" s="65"/>
      <c r="K52" s="65"/>
      <c r="L52" s="64"/>
      <c r="M52" s="65"/>
      <c r="N52" s="65"/>
      <c r="O52" s="63"/>
      <c r="P52" s="65"/>
      <c r="Q52" s="65"/>
      <c r="R52" s="63"/>
      <c r="S52" s="63"/>
      <c r="T52" s="63"/>
      <c r="U52" s="63"/>
      <c r="V52" s="63"/>
    </row>
    <row r="53" spans="1:22" x14ac:dyDescent="0.25">
      <c r="A53" s="77" t="s">
        <v>95</v>
      </c>
      <c r="B53" s="78">
        <v>3</v>
      </c>
      <c r="C53" s="79"/>
      <c r="D53" s="65"/>
      <c r="E53" s="65"/>
      <c r="F53" s="64"/>
      <c r="G53" s="65"/>
      <c r="H53" s="65"/>
      <c r="I53" s="64"/>
      <c r="J53" s="65"/>
      <c r="K53" s="65"/>
      <c r="L53" s="64"/>
      <c r="M53" s="65"/>
      <c r="N53" s="65"/>
      <c r="O53" s="63"/>
      <c r="P53" s="65"/>
      <c r="Q53" s="65"/>
      <c r="R53" s="63"/>
      <c r="S53" s="63"/>
      <c r="T53" s="63"/>
      <c r="U53" s="63"/>
      <c r="V53" s="63"/>
    </row>
    <row r="54" spans="1:22" x14ac:dyDescent="0.25">
      <c r="A54" s="77" t="s">
        <v>95</v>
      </c>
      <c r="B54" s="78">
        <v>3</v>
      </c>
      <c r="C54" s="79"/>
      <c r="D54" s="65"/>
      <c r="E54" s="65"/>
      <c r="F54" s="64"/>
      <c r="G54" s="65"/>
      <c r="H54" s="65"/>
      <c r="I54" s="64"/>
      <c r="J54" s="65"/>
      <c r="K54" s="65"/>
      <c r="L54" s="64"/>
      <c r="M54" s="65"/>
      <c r="N54" s="65"/>
      <c r="O54" s="63"/>
      <c r="P54" s="65"/>
      <c r="Q54" s="65"/>
      <c r="R54" s="63"/>
      <c r="S54" s="63"/>
      <c r="T54" s="63"/>
      <c r="U54" s="63"/>
      <c r="V54" s="63"/>
    </row>
    <row r="55" spans="1:22" x14ac:dyDescent="0.25">
      <c r="A55" s="77" t="s">
        <v>239</v>
      </c>
      <c r="B55" s="78">
        <v>3</v>
      </c>
      <c r="C55" s="79"/>
      <c r="D55" s="65"/>
      <c r="E55" s="65"/>
      <c r="F55" s="64"/>
      <c r="G55" s="65"/>
      <c r="H55" s="65"/>
      <c r="I55" s="64"/>
      <c r="J55" s="65"/>
      <c r="K55" s="65"/>
      <c r="L55" s="64"/>
      <c r="M55" s="65"/>
      <c r="N55" s="65"/>
      <c r="O55" s="63"/>
      <c r="P55" s="65"/>
      <c r="Q55" s="65"/>
      <c r="R55" s="63"/>
      <c r="S55" s="63"/>
      <c r="T55" s="63"/>
      <c r="U55" s="63"/>
      <c r="V55" s="63"/>
    </row>
    <row r="56" spans="1:22" x14ac:dyDescent="0.25">
      <c r="A56" s="75" t="s">
        <v>94</v>
      </c>
      <c r="B56" s="80"/>
      <c r="C56" s="80"/>
      <c r="D56" s="65"/>
      <c r="E56" s="65"/>
      <c r="F56" s="64"/>
      <c r="G56" s="65"/>
      <c r="H56" s="65"/>
      <c r="I56" s="64"/>
      <c r="J56" s="65"/>
      <c r="K56" s="65"/>
      <c r="L56" s="64"/>
      <c r="M56" s="65"/>
      <c r="N56" s="65"/>
      <c r="O56" s="63"/>
      <c r="P56" s="65"/>
      <c r="Q56" s="65"/>
      <c r="R56" s="63"/>
      <c r="S56" s="63"/>
      <c r="T56" s="63"/>
      <c r="U56" s="63"/>
      <c r="V56" s="63"/>
    </row>
    <row r="57" spans="1:22" x14ac:dyDescent="0.25">
      <c r="A57" s="149" t="str">
        <f>EternalFamily</f>
        <v>Eter Fam</v>
      </c>
      <c r="B57" s="150">
        <v>2</v>
      </c>
      <c r="C57" s="79"/>
      <c r="D57" s="65"/>
      <c r="E57" s="65"/>
      <c r="F57" s="64"/>
      <c r="G57" s="65"/>
      <c r="H57" s="65"/>
      <c r="I57" s="64"/>
      <c r="J57" s="65"/>
      <c r="K57" s="65"/>
      <c r="L57" s="64"/>
      <c r="M57" s="65"/>
      <c r="N57" s="65"/>
      <c r="O57" s="63"/>
      <c r="P57" s="65"/>
      <c r="Q57" s="65"/>
      <c r="R57" s="63"/>
      <c r="S57" s="63"/>
      <c r="T57" s="63"/>
      <c r="U57" s="63"/>
      <c r="V57" s="63"/>
    </row>
    <row r="58" spans="1:22" x14ac:dyDescent="0.25">
      <c r="A58" s="149" t="str">
        <f>FoundationsOfRestoration</f>
        <v>Restoration</v>
      </c>
      <c r="B58" s="150">
        <v>2</v>
      </c>
      <c r="C58" s="78"/>
      <c r="D58" s="82" t="s">
        <v>92</v>
      </c>
      <c r="E58" s="83">
        <f>SUM(E47:E57)</f>
        <v>0</v>
      </c>
      <c r="F58" s="64"/>
      <c r="G58" s="82" t="s">
        <v>92</v>
      </c>
      <c r="H58" s="83">
        <f>SUM(H47:H57)</f>
        <v>0</v>
      </c>
      <c r="I58" s="64"/>
      <c r="J58" s="82" t="s">
        <v>92</v>
      </c>
      <c r="K58" s="83">
        <f>SUM(K47:K57)</f>
        <v>0</v>
      </c>
      <c r="L58" s="64"/>
      <c r="M58" s="82" t="s">
        <v>92</v>
      </c>
      <c r="N58" s="83">
        <f>SUM(N47:N57)</f>
        <v>0</v>
      </c>
      <c r="O58" s="63"/>
      <c r="P58" s="65"/>
      <c r="Q58" s="65"/>
      <c r="R58" s="63"/>
      <c r="S58" s="63"/>
      <c r="T58" s="63"/>
      <c r="U58" s="63"/>
      <c r="V58" s="63"/>
    </row>
    <row r="59" spans="1:22" x14ac:dyDescent="0.25">
      <c r="A59" s="149" t="str">
        <f>JesusChristEverlastingGospel</f>
        <v>ChristGosp</v>
      </c>
      <c r="B59" s="150">
        <v>2</v>
      </c>
      <c r="C59" s="78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3"/>
      <c r="P59" s="65"/>
      <c r="Q59" s="65"/>
      <c r="R59" s="63"/>
      <c r="S59" s="63"/>
      <c r="T59" s="63"/>
      <c r="U59" s="63"/>
      <c r="V59" s="63"/>
    </row>
    <row r="60" spans="1:22" x14ac:dyDescent="0.25">
      <c r="A60" s="149" t="str">
        <f>TeachingsDoctrinesBofM</f>
        <v>B of M</v>
      </c>
      <c r="B60" s="150">
        <v>2</v>
      </c>
      <c r="C60" s="78"/>
      <c r="D60" s="191" t="str">
        <f>CONCATENATE("Fall ", TEXT(VALUE(RIGHT(D46,2))+1,0))</f>
        <v>Fall 30</v>
      </c>
      <c r="E60" s="192"/>
      <c r="F60" s="64"/>
      <c r="G60" s="191" t="str">
        <f>CONCATENATE("Winter ", TEXT(VALUE(RIGHT(D60,2))+1,0))</f>
        <v>Winter 31</v>
      </c>
      <c r="H60" s="192"/>
      <c r="I60" s="64"/>
      <c r="J60" s="191" t="str">
        <f>CONCATENATE("Spring ", TEXT(VALUE(RIGHT(D60,2))+1,0))</f>
        <v>Spring 31</v>
      </c>
      <c r="K60" s="192"/>
      <c r="L60" s="64"/>
      <c r="M60" s="191" t="str">
        <f>CONCATENATE("Summer ", TEXT(VALUE(RIGHT(D60,2))+1,0))</f>
        <v>Summer 31</v>
      </c>
      <c r="N60" s="192"/>
      <c r="O60" s="63"/>
      <c r="P60" s="65"/>
      <c r="Q60" s="65"/>
      <c r="R60" s="63"/>
      <c r="S60" s="63"/>
      <c r="T60" s="63"/>
      <c r="U60" s="63"/>
      <c r="V60" s="63"/>
    </row>
    <row r="61" spans="1:22" x14ac:dyDescent="0.25">
      <c r="A61" s="149" t="str">
        <f>RelElec1</f>
        <v>Rel Elec 1</v>
      </c>
      <c r="B61" s="150">
        <v>2</v>
      </c>
      <c r="C61" s="78"/>
      <c r="D61" s="65"/>
      <c r="E61" s="65"/>
      <c r="F61" s="64"/>
      <c r="G61" s="65"/>
      <c r="H61" s="65"/>
      <c r="I61" s="64"/>
      <c r="J61" s="65"/>
      <c r="K61" s="65"/>
      <c r="L61" s="64"/>
      <c r="M61" s="65"/>
      <c r="N61" s="65"/>
      <c r="O61" s="63"/>
      <c r="P61" s="65"/>
      <c r="Q61" s="65"/>
      <c r="R61" s="63"/>
      <c r="S61" s="63"/>
      <c r="T61" s="63"/>
      <c r="U61" s="63"/>
      <c r="V61" s="63"/>
    </row>
    <row r="62" spans="1:22" x14ac:dyDescent="0.25">
      <c r="A62" s="149" t="str">
        <f>RelElec2</f>
        <v>Rel Elec 2</v>
      </c>
      <c r="B62" s="150">
        <v>2</v>
      </c>
      <c r="C62" s="78"/>
      <c r="D62" s="65"/>
      <c r="E62" s="65"/>
      <c r="F62" s="64"/>
      <c r="G62" s="65"/>
      <c r="H62" s="65"/>
      <c r="I62" s="64"/>
      <c r="J62" s="65"/>
      <c r="K62" s="65"/>
      <c r="L62" s="64"/>
      <c r="M62" s="65"/>
      <c r="N62" s="65"/>
      <c r="O62" s="63"/>
      <c r="P62" s="65"/>
      <c r="Q62" s="65"/>
      <c r="R62" s="63"/>
      <c r="S62" s="63"/>
      <c r="T62" s="63"/>
      <c r="U62" s="63"/>
      <c r="V62" s="63"/>
    </row>
    <row r="63" spans="1:22" x14ac:dyDescent="0.25">
      <c r="A63" s="149" t="str">
        <f>RelElec3</f>
        <v>Rel Elec 3</v>
      </c>
      <c r="B63" s="150">
        <v>2</v>
      </c>
      <c r="C63" s="78"/>
      <c r="D63" s="65"/>
      <c r="E63" s="65"/>
      <c r="F63" s="64"/>
      <c r="G63" s="65"/>
      <c r="H63" s="65"/>
      <c r="I63" s="64"/>
      <c r="J63" s="65"/>
      <c r="K63" s="65"/>
      <c r="L63" s="64"/>
      <c r="M63" s="65"/>
      <c r="N63" s="65"/>
      <c r="O63" s="63"/>
      <c r="P63" s="65"/>
      <c r="Q63" s="65"/>
      <c r="R63" s="63"/>
      <c r="S63" s="63"/>
      <c r="T63" s="63"/>
      <c r="U63" s="63"/>
      <c r="V63" s="63"/>
    </row>
    <row r="64" spans="1:22" x14ac:dyDescent="0.25">
      <c r="A64" s="75" t="s">
        <v>93</v>
      </c>
      <c r="B64" s="80"/>
      <c r="C64" s="81"/>
      <c r="D64" s="65"/>
      <c r="E64" s="65"/>
      <c r="F64" s="64"/>
      <c r="G64" s="65"/>
      <c r="H64" s="65"/>
      <c r="I64" s="64"/>
      <c r="J64" s="65"/>
      <c r="K64" s="65"/>
      <c r="L64" s="64"/>
      <c r="M64" s="65"/>
      <c r="N64" s="65"/>
      <c r="O64" s="63"/>
      <c r="P64" s="65"/>
      <c r="Q64" s="65"/>
      <c r="R64" s="63"/>
      <c r="S64" s="63"/>
      <c r="T64" s="63"/>
      <c r="U64" s="63"/>
      <c r="V64" s="63"/>
    </row>
    <row r="65" spans="1:22" x14ac:dyDescent="0.25">
      <c r="A65" s="147" t="str">
        <f>Writing</f>
        <v>Wrtg 150</v>
      </c>
      <c r="B65" s="148">
        <v>3</v>
      </c>
      <c r="C65" s="78"/>
      <c r="D65" s="65"/>
      <c r="E65" s="65"/>
      <c r="F65" s="64"/>
      <c r="G65" s="65"/>
      <c r="H65" s="65"/>
      <c r="I65" s="64"/>
      <c r="J65" s="65"/>
      <c r="K65" s="65"/>
      <c r="L65" s="64"/>
      <c r="M65" s="65"/>
      <c r="N65" s="65"/>
      <c r="O65" s="63"/>
      <c r="P65" s="65"/>
      <c r="Q65" s="65"/>
      <c r="R65" s="63"/>
      <c r="S65" s="63"/>
      <c r="T65" s="63"/>
      <c r="U65" s="63"/>
      <c r="V65" s="63"/>
    </row>
    <row r="66" spans="1:22" x14ac:dyDescent="0.25">
      <c r="A66" s="147" t="str">
        <f>AdvWriting</f>
        <v>Wrtg 316</v>
      </c>
      <c r="B66" s="148">
        <v>3</v>
      </c>
      <c r="C66" s="78"/>
      <c r="D66" s="65"/>
      <c r="E66" s="65"/>
      <c r="F66" s="64"/>
      <c r="G66" s="65"/>
      <c r="H66" s="65"/>
      <c r="I66" s="64"/>
      <c r="J66" s="65"/>
      <c r="K66" s="65"/>
      <c r="L66" s="64"/>
      <c r="M66" s="65"/>
      <c r="N66" s="65"/>
      <c r="O66" s="63"/>
      <c r="P66" s="65"/>
      <c r="Q66" s="65"/>
      <c r="R66" s="63"/>
      <c r="S66" s="63"/>
      <c r="T66" s="63"/>
      <c r="U66" s="63"/>
      <c r="V66" s="63"/>
    </row>
    <row r="67" spans="1:22" x14ac:dyDescent="0.25">
      <c r="A67" s="149" t="str">
        <f>AmerHer</f>
        <v>A Htg 100</v>
      </c>
      <c r="B67" s="150">
        <v>3</v>
      </c>
      <c r="C67" s="78"/>
      <c r="D67" s="65"/>
      <c r="E67" s="65"/>
      <c r="F67" s="64"/>
      <c r="G67" s="65"/>
      <c r="H67" s="65"/>
      <c r="I67" s="64"/>
      <c r="J67" s="65"/>
      <c r="K67" s="65"/>
      <c r="L67" s="64"/>
      <c r="M67" s="65"/>
      <c r="N67" s="65"/>
      <c r="O67" s="63"/>
      <c r="P67" s="65"/>
      <c r="Q67" s="65"/>
      <c r="R67" s="63"/>
      <c r="S67" s="63"/>
      <c r="T67" s="63"/>
      <c r="U67" s="63"/>
      <c r="V67" s="63"/>
    </row>
    <row r="68" spans="1:22" ht="15.75" customHeight="1" x14ac:dyDescent="0.25">
      <c r="A68" s="149" t="str">
        <f>StudentSuccess</f>
        <v>Univ 101</v>
      </c>
      <c r="B68" s="150">
        <v>2</v>
      </c>
      <c r="C68" s="78"/>
      <c r="D68" s="65"/>
      <c r="E68" s="65"/>
      <c r="F68" s="64"/>
      <c r="G68" s="65"/>
      <c r="H68" s="65"/>
      <c r="I68" s="64"/>
      <c r="J68" s="65"/>
      <c r="K68" s="65"/>
      <c r="L68" s="64"/>
      <c r="M68" s="65"/>
      <c r="N68" s="65"/>
      <c r="O68" s="63"/>
      <c r="P68" s="65"/>
      <c r="Q68" s="65"/>
      <c r="R68" s="63"/>
      <c r="S68" s="63"/>
      <c r="T68" s="63"/>
      <c r="U68" s="63"/>
      <c r="V68" s="63"/>
    </row>
    <row r="69" spans="1:22" ht="15.75" customHeight="1" x14ac:dyDescent="0.25">
      <c r="A69" s="149" t="str">
        <f>CONCATENATE(Civilization2Art, "**")</f>
        <v>Civ 2/Art**</v>
      </c>
      <c r="B69" s="150">
        <v>3</v>
      </c>
      <c r="C69" s="78"/>
      <c r="D69" s="65"/>
      <c r="E69" s="65"/>
      <c r="F69" s="64"/>
      <c r="G69" s="65"/>
      <c r="H69" s="65"/>
      <c r="I69" s="64"/>
      <c r="J69" s="65"/>
      <c r="K69" s="65"/>
      <c r="L69" s="64"/>
      <c r="M69" s="65"/>
      <c r="N69" s="65"/>
      <c r="O69" s="63"/>
      <c r="P69" s="65"/>
      <c r="Q69" s="65"/>
      <c r="R69" s="63"/>
      <c r="S69" s="63"/>
      <c r="T69" s="63"/>
      <c r="U69" s="63"/>
      <c r="V69" s="63"/>
    </row>
    <row r="70" spans="1:22" ht="15.75" customHeight="1" x14ac:dyDescent="0.25">
      <c r="A70" s="149" t="str">
        <f>CONCATENATE(Lett,"**")</f>
        <v>Lett/GCA**</v>
      </c>
      <c r="B70" s="150">
        <v>3</v>
      </c>
      <c r="C70" s="78"/>
      <c r="D70" s="65"/>
      <c r="E70" s="65"/>
      <c r="F70" s="64"/>
      <c r="G70" s="65"/>
      <c r="H70" s="65"/>
      <c r="I70" s="64"/>
      <c r="J70" s="65"/>
      <c r="K70" s="65"/>
      <c r="L70" s="64"/>
      <c r="M70" s="65"/>
      <c r="N70" s="65"/>
      <c r="O70" s="63"/>
      <c r="P70" s="65"/>
      <c r="Q70" s="65"/>
      <c r="R70" s="63"/>
      <c r="S70" s="63"/>
      <c r="T70" s="63"/>
      <c r="U70" s="63"/>
      <c r="V70" s="63"/>
    </row>
    <row r="71" spans="1:22" ht="11.25" customHeight="1" x14ac:dyDescent="0.25">
      <c r="A71" s="189" t="s">
        <v>314</v>
      </c>
      <c r="B71" s="189"/>
      <c r="C71" s="190"/>
      <c r="D71" s="82" t="s">
        <v>92</v>
      </c>
      <c r="E71" s="83">
        <f>SUM(E61:E70)</f>
        <v>0</v>
      </c>
      <c r="F71" s="64"/>
      <c r="G71" s="82" t="s">
        <v>92</v>
      </c>
      <c r="H71" s="83">
        <f>SUM(H61:H70)</f>
        <v>0</v>
      </c>
      <c r="I71" s="64"/>
      <c r="J71" s="82" t="s">
        <v>92</v>
      </c>
      <c r="K71" s="83">
        <f>SUM(K61:K70)</f>
        <v>0</v>
      </c>
      <c r="L71" s="64"/>
      <c r="M71" s="82" t="s">
        <v>92</v>
      </c>
      <c r="N71" s="83">
        <f>SUM(N61:N70)</f>
        <v>0</v>
      </c>
      <c r="O71" s="63"/>
      <c r="P71" s="82" t="s">
        <v>92</v>
      </c>
      <c r="Q71" s="123">
        <f>SUM(Q9:Q70)</f>
        <v>0</v>
      </c>
      <c r="R71" s="63"/>
      <c r="S71" s="63"/>
      <c r="T71" s="63"/>
      <c r="U71" s="63"/>
      <c r="V71" s="63"/>
    </row>
    <row r="72" spans="1:22" ht="12.75" customHeight="1" x14ac:dyDescent="0.25">
      <c r="A72" s="182" t="s">
        <v>240</v>
      </c>
      <c r="B72" s="182"/>
      <c r="C72" s="183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66"/>
      <c r="P72" s="66"/>
      <c r="Q72" s="66"/>
      <c r="R72" s="66"/>
      <c r="S72" s="66"/>
      <c r="T72" s="66"/>
      <c r="U72" s="66"/>
      <c r="V72" s="66"/>
    </row>
    <row r="73" spans="1:22" ht="12.75" customHeight="1" x14ac:dyDescent="0.25">
      <c r="A73" s="154" t="s">
        <v>242</v>
      </c>
      <c r="B73" s="154"/>
      <c r="C73" s="155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66"/>
      <c r="P73" s="66"/>
      <c r="Q73" s="66"/>
      <c r="R73" s="66"/>
      <c r="S73" s="66"/>
      <c r="T73" s="66"/>
      <c r="U73" s="66"/>
      <c r="V73" s="66"/>
    </row>
    <row r="74" spans="1:22" x14ac:dyDescent="0.25">
      <c r="A74" s="154" t="s">
        <v>241</v>
      </c>
      <c r="B74" s="154"/>
      <c r="C74" s="155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66"/>
      <c r="P74" s="66"/>
      <c r="Q74" s="66"/>
      <c r="R74" s="66"/>
      <c r="S74" s="66"/>
      <c r="T74" s="66"/>
      <c r="U74" s="66"/>
      <c r="V74" s="66"/>
    </row>
    <row r="75" spans="1:22" x14ac:dyDescent="0.25">
      <c r="A75" s="157"/>
      <c r="C75" s="158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</row>
    <row r="76" spans="1:22" x14ac:dyDescent="0.25">
      <c r="A76" s="157"/>
      <c r="C76" s="158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</row>
    <row r="77" spans="1:22" x14ac:dyDescent="0.25">
      <c r="A77" s="61"/>
      <c r="B77" s="61"/>
      <c r="C77" s="62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</row>
    <row r="78" spans="1:22" x14ac:dyDescent="0.25">
      <c r="A78" s="61"/>
      <c r="B78" s="61"/>
      <c r="C78" s="62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</row>
    <row r="79" spans="1:22" x14ac:dyDescent="0.25">
      <c r="A79" s="61"/>
      <c r="B79" s="61"/>
      <c r="C79" s="62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</row>
    <row r="80" spans="1:22" x14ac:dyDescent="0.25">
      <c r="A80" s="61"/>
      <c r="B80" s="61"/>
      <c r="C80" s="62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</row>
    <row r="81" spans="1:14" x14ac:dyDescent="0.25">
      <c r="A81" s="61"/>
      <c r="B81" s="61"/>
      <c r="C81" s="62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</row>
    <row r="82" spans="1:14" x14ac:dyDescent="0.25">
      <c r="A82" s="61"/>
      <c r="B82" s="61"/>
      <c r="C82" s="62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</row>
    <row r="83" spans="1:14" x14ac:dyDescent="0.25">
      <c r="A83" s="61"/>
      <c r="B83" s="61"/>
      <c r="C83" s="62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</row>
    <row r="84" spans="1:14" x14ac:dyDescent="0.25">
      <c r="A84" s="61"/>
      <c r="B84" s="61"/>
      <c r="C84" s="62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</row>
    <row r="85" spans="1:14" x14ac:dyDescent="0.25">
      <c r="A85" s="61"/>
      <c r="B85" s="61"/>
      <c r="C85" s="62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</row>
    <row r="86" spans="1:14" x14ac:dyDescent="0.25">
      <c r="A86" s="61"/>
      <c r="B86" s="61"/>
      <c r="C86" s="62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</row>
    <row r="87" spans="1:14" x14ac:dyDescent="0.25">
      <c r="A87" s="61"/>
      <c r="B87" s="61"/>
      <c r="C87" s="62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</row>
    <row r="88" spans="1:14" x14ac:dyDescent="0.25">
      <c r="A88" s="61"/>
      <c r="B88" s="61"/>
      <c r="C88" s="62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</row>
    <row r="89" spans="1:14" x14ac:dyDescent="0.25">
      <c r="A89" s="61"/>
      <c r="B89" s="61"/>
      <c r="C89" s="62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</row>
    <row r="90" spans="1:14" x14ac:dyDescent="0.25">
      <c r="A90" s="61"/>
      <c r="B90" s="61"/>
      <c r="C90" s="62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</row>
    <row r="91" spans="1:14" x14ac:dyDescent="0.25">
      <c r="A91" s="61"/>
      <c r="B91" s="61"/>
      <c r="C91" s="62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</row>
    <row r="92" spans="1:14" x14ac:dyDescent="0.25">
      <c r="A92" s="61"/>
      <c r="B92" s="61"/>
      <c r="C92" s="62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</row>
    <row r="93" spans="1:14" x14ac:dyDescent="0.25">
      <c r="A93" s="61"/>
      <c r="B93" s="61"/>
      <c r="C93" s="62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</row>
    <row r="94" spans="1:14" x14ac:dyDescent="0.25">
      <c r="A94" s="61"/>
      <c r="B94" s="61"/>
      <c r="C94" s="62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</row>
    <row r="95" spans="1:14" x14ac:dyDescent="0.25">
      <c r="A95" s="61"/>
      <c r="B95" s="61"/>
      <c r="C95" s="62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</row>
    <row r="96" spans="1:14" x14ac:dyDescent="0.25">
      <c r="A96" s="61"/>
      <c r="B96" s="61"/>
      <c r="C96" s="62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</row>
    <row r="97" spans="1:14" x14ac:dyDescent="0.25">
      <c r="A97" s="61"/>
      <c r="B97" s="61"/>
      <c r="C97" s="62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</row>
    <row r="98" spans="1:14" x14ac:dyDescent="0.25">
      <c r="A98" s="61"/>
      <c r="B98" s="61"/>
      <c r="C98" s="62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</row>
    <row r="99" spans="1:14" x14ac:dyDescent="0.25">
      <c r="A99" s="61"/>
      <c r="B99" s="61"/>
      <c r="C99" s="62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</row>
    <row r="100" spans="1:14" x14ac:dyDescent="0.25">
      <c r="A100" s="61"/>
      <c r="B100" s="61"/>
      <c r="C100" s="62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</row>
    <row r="101" spans="1:14" x14ac:dyDescent="0.25">
      <c r="A101" s="61"/>
      <c r="B101" s="61"/>
      <c r="C101" s="62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</row>
    <row r="102" spans="1:14" x14ac:dyDescent="0.25">
      <c r="A102" s="61"/>
      <c r="B102" s="61"/>
      <c r="C102" s="62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</row>
    <row r="103" spans="1:14" x14ac:dyDescent="0.25">
      <c r="A103" s="61"/>
      <c r="B103" s="61"/>
      <c r="C103" s="62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</row>
    <row r="104" spans="1:14" x14ac:dyDescent="0.25"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</row>
  </sheetData>
  <mergeCells count="33">
    <mergeCell ref="M60:N60"/>
    <mergeCell ref="J8:K8"/>
    <mergeCell ref="D8:E8"/>
    <mergeCell ref="D60:E60"/>
    <mergeCell ref="G60:H60"/>
    <mergeCell ref="J60:K60"/>
    <mergeCell ref="G21:H21"/>
    <mergeCell ref="M33:N33"/>
    <mergeCell ref="D33:E33"/>
    <mergeCell ref="G33:H33"/>
    <mergeCell ref="J33:K33"/>
    <mergeCell ref="J21:K21"/>
    <mergeCell ref="M21:N21"/>
    <mergeCell ref="D46:E46"/>
    <mergeCell ref="G8:H8"/>
    <mergeCell ref="K1:Q1"/>
    <mergeCell ref="G46:H46"/>
    <mergeCell ref="B2:Q2"/>
    <mergeCell ref="B3:Q3"/>
    <mergeCell ref="B6:Q6"/>
    <mergeCell ref="P8:Q8"/>
    <mergeCell ref="J46:K46"/>
    <mergeCell ref="M46:N46"/>
    <mergeCell ref="M8:N8"/>
    <mergeCell ref="D21:E21"/>
    <mergeCell ref="B4:Q4"/>
    <mergeCell ref="B5:Q5"/>
    <mergeCell ref="A72:C72"/>
    <mergeCell ref="A1:C1"/>
    <mergeCell ref="D1:F1"/>
    <mergeCell ref="G1:J1"/>
    <mergeCell ref="A2:A6"/>
    <mergeCell ref="A71:C71"/>
  </mergeCells>
  <phoneticPr fontId="32" type="noConversion"/>
  <pageMargins left="0.75" right="0.75" top="1" bottom="1" header="0.5" footer="0.5"/>
  <pageSetup scale="5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published="0">
    <pageSetUpPr fitToPage="1"/>
  </sheetPr>
  <dimension ref="A1:V104"/>
  <sheetViews>
    <sheetView zoomScaleNormal="100" workbookViewId="0">
      <selection activeCell="A71" sqref="A71:C71"/>
    </sheetView>
  </sheetViews>
  <sheetFormatPr defaultColWidth="11.42578125" defaultRowHeight="15.75" x14ac:dyDescent="0.25"/>
  <cols>
    <col min="1" max="1" width="24" style="59" customWidth="1"/>
    <col min="2" max="2" width="6" style="59" customWidth="1"/>
    <col min="3" max="3" width="9.7109375" style="60" bestFit="1" customWidth="1"/>
    <col min="4" max="4" width="15.140625" style="59" customWidth="1"/>
    <col min="5" max="5" width="5" style="59" customWidth="1"/>
    <col min="6" max="6" width="3.28515625" style="59" customWidth="1"/>
    <col min="7" max="7" width="15.140625" style="59" customWidth="1"/>
    <col min="8" max="8" width="5" style="59" bestFit="1" customWidth="1"/>
    <col min="9" max="9" width="3.28515625" style="59" customWidth="1"/>
    <col min="10" max="10" width="15.28515625" style="59" customWidth="1"/>
    <col min="11" max="11" width="5" style="59" customWidth="1"/>
    <col min="12" max="12" width="3.28515625" style="59" customWidth="1"/>
    <col min="13" max="13" width="15.140625" style="59" customWidth="1"/>
    <col min="14" max="14" width="5" style="59" customWidth="1"/>
    <col min="15" max="15" width="3.85546875" style="59" customWidth="1"/>
    <col min="16" max="16" width="15.140625" style="59" customWidth="1"/>
    <col min="17" max="17" width="3.140625" style="59" customWidth="1"/>
    <col min="18" max="16384" width="11.42578125" style="59"/>
  </cols>
  <sheetData>
    <row r="1" spans="1:22" ht="33" customHeight="1" x14ac:dyDescent="0.45">
      <c r="A1" s="184" t="s">
        <v>54</v>
      </c>
      <c r="B1" s="184"/>
      <c r="C1" s="184"/>
      <c r="D1" s="185" t="s">
        <v>243</v>
      </c>
      <c r="E1" s="185"/>
      <c r="F1" s="185"/>
      <c r="G1" s="186" t="s">
        <v>214</v>
      </c>
      <c r="H1" s="187"/>
      <c r="I1" s="187"/>
      <c r="J1" s="187"/>
      <c r="K1" s="194">
        <f>E19+H19+E32+H32+E45+H45+E58+H58+K19+K32+E71+H71+K45+N19+N32+N45+K58+K71+N71+N58</f>
        <v>130.5</v>
      </c>
      <c r="L1" s="186"/>
      <c r="M1" s="186"/>
      <c r="N1" s="186"/>
      <c r="O1" s="186"/>
      <c r="P1" s="186"/>
      <c r="Q1" s="186"/>
      <c r="R1" s="63"/>
      <c r="S1" s="63"/>
      <c r="T1" s="63"/>
      <c r="U1" s="63"/>
      <c r="V1" s="63"/>
    </row>
    <row r="2" spans="1:22" s="61" customFormat="1" ht="15.75" customHeight="1" x14ac:dyDescent="0.2">
      <c r="A2" s="188" t="s">
        <v>27</v>
      </c>
      <c r="B2" s="193" t="s">
        <v>117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64"/>
      <c r="S2" s="64"/>
      <c r="T2" s="64"/>
      <c r="U2" s="64"/>
      <c r="V2" s="64"/>
    </row>
    <row r="3" spans="1:22" s="61" customFormat="1" ht="15.75" customHeight="1" x14ac:dyDescent="0.2">
      <c r="A3" s="188"/>
      <c r="B3" s="193" t="s">
        <v>26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64"/>
      <c r="S3" s="64"/>
      <c r="T3" s="64"/>
      <c r="U3" s="64"/>
      <c r="V3" s="64"/>
    </row>
    <row r="4" spans="1:22" s="61" customFormat="1" ht="15.75" customHeight="1" x14ac:dyDescent="0.2">
      <c r="A4" s="188"/>
      <c r="B4" s="193" t="s">
        <v>116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64"/>
      <c r="S4" s="64"/>
      <c r="T4" s="64"/>
      <c r="U4" s="64"/>
      <c r="V4" s="64"/>
    </row>
    <row r="5" spans="1:22" s="61" customFormat="1" ht="15.75" customHeight="1" x14ac:dyDescent="0.2">
      <c r="A5" s="188"/>
      <c r="B5" s="193" t="s">
        <v>276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64"/>
      <c r="S5" s="64"/>
      <c r="T5" s="64"/>
      <c r="U5" s="64"/>
      <c r="V5" s="64"/>
    </row>
    <row r="6" spans="1:22" s="61" customFormat="1" ht="15.75" customHeight="1" x14ac:dyDescent="0.2">
      <c r="A6" s="188"/>
      <c r="B6" s="193" t="s">
        <v>203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64"/>
      <c r="S6" s="64"/>
      <c r="T6" s="64"/>
      <c r="U6" s="64"/>
      <c r="V6" s="64"/>
    </row>
    <row r="7" spans="1:22" s="61" customFormat="1" ht="15.75" customHeight="1" x14ac:dyDescent="0.25">
      <c r="A7" s="73" t="s">
        <v>111</v>
      </c>
      <c r="B7" s="74" t="s">
        <v>110</v>
      </c>
      <c r="C7" s="73" t="s">
        <v>109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4"/>
      <c r="S7" s="64"/>
      <c r="T7" s="64"/>
      <c r="U7" s="64"/>
      <c r="V7" s="64"/>
    </row>
    <row r="8" spans="1:22" x14ac:dyDescent="0.25">
      <c r="A8" s="75" t="s">
        <v>108</v>
      </c>
      <c r="B8" s="75"/>
      <c r="C8" s="76"/>
      <c r="D8" s="191" t="s">
        <v>143</v>
      </c>
      <c r="E8" s="192"/>
      <c r="F8" s="64"/>
      <c r="G8" s="191" t="s">
        <v>144</v>
      </c>
      <c r="H8" s="192"/>
      <c r="I8" s="64"/>
      <c r="J8" s="191" t="s">
        <v>153</v>
      </c>
      <c r="K8" s="192"/>
      <c r="L8" s="64"/>
      <c r="M8" s="191" t="s">
        <v>154</v>
      </c>
      <c r="N8" s="192"/>
      <c r="O8" s="63"/>
      <c r="P8" s="191" t="s">
        <v>107</v>
      </c>
      <c r="Q8" s="192"/>
      <c r="R8" s="63"/>
      <c r="S8" s="63"/>
      <c r="T8" s="63"/>
      <c r="U8" s="63"/>
      <c r="V8" s="63"/>
    </row>
    <row r="9" spans="1:22" x14ac:dyDescent="0.25">
      <c r="A9" s="61"/>
      <c r="B9" s="62"/>
      <c r="C9" s="77" t="s">
        <v>101</v>
      </c>
      <c r="D9" s="127" t="str">
        <f>CONCATENATE(IntroToChE," - ChEIntro")</f>
        <v>CBE 170 - ChEIntro</v>
      </c>
      <c r="E9" s="128">
        <v>2</v>
      </c>
      <c r="F9" s="64"/>
      <c r="G9" s="127" t="str">
        <f>CONCATENATE(Calculus2, " - Calc2")</f>
        <v>Math 113 - Calc2</v>
      </c>
      <c r="H9" s="128">
        <v>4</v>
      </c>
      <c r="I9" s="64"/>
      <c r="J9" s="129"/>
      <c r="K9" s="129"/>
      <c r="L9" s="64"/>
      <c r="M9" s="65"/>
      <c r="N9" s="65"/>
      <c r="O9" s="63"/>
      <c r="P9" s="65"/>
      <c r="Q9" s="122"/>
      <c r="R9" s="63"/>
      <c r="S9" s="63"/>
      <c r="T9" s="63"/>
      <c r="U9" s="63"/>
      <c r="V9" s="63"/>
    </row>
    <row r="10" spans="1:22" x14ac:dyDescent="0.25">
      <c r="A10" s="61"/>
      <c r="B10" s="62"/>
      <c r="C10" s="77" t="s">
        <v>101</v>
      </c>
      <c r="D10" s="127" t="str">
        <f>CONCATENATE(Calculus1, " - Calc1")</f>
        <v>Math 112 - Calc1</v>
      </c>
      <c r="E10" s="128">
        <v>4</v>
      </c>
      <c r="F10" s="64"/>
      <c r="G10" s="127" t="str">
        <f>CONCATENATE(Chem2, " - Chem2")</f>
        <v>Chem 112 - Chem2</v>
      </c>
      <c r="H10" s="128">
        <v>3</v>
      </c>
      <c r="I10" s="64"/>
      <c r="J10" s="129"/>
      <c r="K10" s="129"/>
      <c r="L10" s="64"/>
      <c r="M10" s="65"/>
      <c r="N10" s="65"/>
      <c r="O10" s="63"/>
      <c r="P10" s="65"/>
      <c r="Q10" s="65"/>
      <c r="R10" s="63"/>
      <c r="S10" s="63"/>
      <c r="T10" s="63"/>
      <c r="U10" s="63"/>
      <c r="V10" s="63"/>
    </row>
    <row r="11" spans="1:22" x14ac:dyDescent="0.25">
      <c r="A11" s="61"/>
      <c r="B11" s="62"/>
      <c r="C11" s="77" t="s">
        <v>100</v>
      </c>
      <c r="D11" s="127" t="str">
        <f>CONCATENATE(Chem1, " - Chem1")</f>
        <v>Chem 111 - Chem1</v>
      </c>
      <c r="E11" s="128">
        <v>4</v>
      </c>
      <c r="F11" s="64"/>
      <c r="G11" s="132" t="str">
        <f>CONCATENATE(Physics1, " - Physics1")</f>
        <v>Phscs 121 - Physics1</v>
      </c>
      <c r="H11" s="133">
        <v>3</v>
      </c>
      <c r="I11" s="64"/>
      <c r="J11" s="129"/>
      <c r="K11" s="129"/>
      <c r="L11" s="64"/>
      <c r="M11" s="65"/>
      <c r="N11" s="65"/>
      <c r="O11" s="63"/>
      <c r="P11" s="65"/>
      <c r="Q11" s="65"/>
      <c r="R11" s="63"/>
      <c r="S11" s="63"/>
      <c r="T11" s="63"/>
      <c r="U11" s="63"/>
      <c r="V11" s="63"/>
    </row>
    <row r="12" spans="1:22" x14ac:dyDescent="0.25">
      <c r="A12" s="61"/>
      <c r="B12" s="62"/>
      <c r="C12" s="77" t="s">
        <v>100</v>
      </c>
      <c r="D12" s="127" t="str">
        <f>CONCATENATE(FreshmanSeminar," - FreshSem")</f>
        <v>CBE 191 - FreshSem</v>
      </c>
      <c r="E12" s="128">
        <v>0.5</v>
      </c>
      <c r="F12" s="64"/>
      <c r="G12" s="130" t="str">
        <f>CONCATENATE(Econ," - Econ")</f>
        <v>Econ 110 - Econ</v>
      </c>
      <c r="H12" s="131">
        <v>3</v>
      </c>
      <c r="I12" s="64"/>
      <c r="J12" s="65"/>
      <c r="K12" s="65"/>
      <c r="L12" s="64"/>
      <c r="M12" s="65"/>
      <c r="N12" s="65"/>
      <c r="O12" s="63"/>
      <c r="P12" s="65"/>
      <c r="Q12" s="65"/>
      <c r="R12" s="63"/>
      <c r="S12" s="63"/>
      <c r="T12" s="63"/>
      <c r="U12" s="63"/>
      <c r="V12" s="63"/>
    </row>
    <row r="13" spans="1:22" x14ac:dyDescent="0.25">
      <c r="A13" s="61"/>
      <c r="B13" s="62"/>
      <c r="C13" s="77" t="s">
        <v>173</v>
      </c>
      <c r="D13" s="132" t="str">
        <f>Writing</f>
        <v>Wrtg 150</v>
      </c>
      <c r="E13" s="133">
        <v>3</v>
      </c>
      <c r="F13" s="64"/>
      <c r="G13" s="130" t="str">
        <f>AmerHer</f>
        <v>A Htg 100</v>
      </c>
      <c r="H13" s="131">
        <v>3</v>
      </c>
      <c r="I13" s="64"/>
      <c r="J13" s="65"/>
      <c r="K13" s="65"/>
      <c r="L13" s="64"/>
      <c r="M13" s="65"/>
      <c r="N13" s="65"/>
      <c r="O13" s="63"/>
      <c r="P13" s="65"/>
      <c r="Q13" s="65"/>
      <c r="R13" s="63"/>
      <c r="S13" s="63"/>
      <c r="T13" s="63"/>
      <c r="U13" s="63"/>
      <c r="V13" s="63"/>
    </row>
    <row r="14" spans="1:22" x14ac:dyDescent="0.25">
      <c r="A14" s="61"/>
      <c r="B14" s="62"/>
      <c r="C14" s="77" t="s">
        <v>97</v>
      </c>
      <c r="D14" s="130" t="str">
        <f>StudentSuccess</f>
        <v>Univ 101</v>
      </c>
      <c r="E14" s="131">
        <v>2</v>
      </c>
      <c r="F14" s="64"/>
      <c r="G14" s="129"/>
      <c r="H14" s="129"/>
      <c r="I14" s="64"/>
      <c r="J14" s="65"/>
      <c r="K14" s="65"/>
      <c r="L14" s="64"/>
      <c r="M14" s="65"/>
      <c r="N14" s="65"/>
      <c r="O14" s="63"/>
      <c r="P14" s="65"/>
      <c r="Q14" s="65"/>
      <c r="R14" s="63"/>
      <c r="S14" s="63"/>
      <c r="T14" s="63"/>
      <c r="U14" s="63"/>
      <c r="V14" s="63"/>
    </row>
    <row r="15" spans="1:22" x14ac:dyDescent="0.25">
      <c r="A15" s="61"/>
      <c r="B15" s="62"/>
      <c r="C15" s="77" t="s">
        <v>99</v>
      </c>
      <c r="D15" s="65"/>
      <c r="E15" s="65"/>
      <c r="F15" s="64"/>
      <c r="G15" s="65"/>
      <c r="H15" s="65"/>
      <c r="I15" s="64"/>
      <c r="J15" s="65"/>
      <c r="K15" s="65"/>
      <c r="L15" s="64"/>
      <c r="M15" s="65"/>
      <c r="N15" s="65"/>
      <c r="O15" s="63"/>
      <c r="P15" s="65"/>
      <c r="Q15" s="65"/>
      <c r="R15" s="63"/>
      <c r="S15" s="63"/>
      <c r="T15" s="63"/>
      <c r="U15" s="63"/>
      <c r="V15" s="63"/>
    </row>
    <row r="16" spans="1:22" x14ac:dyDescent="0.25">
      <c r="A16" s="61"/>
      <c r="B16" s="62"/>
      <c r="C16" s="77" t="s">
        <v>97</v>
      </c>
      <c r="D16" s="65"/>
      <c r="E16" s="65"/>
      <c r="F16" s="64"/>
      <c r="G16" s="65"/>
      <c r="H16" s="65"/>
      <c r="I16" s="64"/>
      <c r="J16" s="65"/>
      <c r="K16" s="65"/>
      <c r="L16" s="64"/>
      <c r="M16" s="65"/>
      <c r="N16" s="65"/>
      <c r="O16" s="63"/>
      <c r="P16" s="65"/>
      <c r="Q16" s="65"/>
      <c r="R16" s="63"/>
      <c r="S16" s="63"/>
      <c r="T16" s="63"/>
      <c r="U16" s="63"/>
      <c r="V16" s="63"/>
    </row>
    <row r="17" spans="1:22" x14ac:dyDescent="0.25">
      <c r="A17" s="61"/>
      <c r="B17" s="62"/>
      <c r="C17" s="77" t="s">
        <v>105</v>
      </c>
      <c r="D17" s="65"/>
      <c r="E17" s="65"/>
      <c r="F17" s="64"/>
      <c r="G17" s="65"/>
      <c r="H17" s="65"/>
      <c r="I17" s="64"/>
      <c r="J17" s="65"/>
      <c r="K17" s="65"/>
      <c r="L17" s="64"/>
      <c r="M17" s="65"/>
      <c r="N17" s="65"/>
      <c r="O17" s="63"/>
      <c r="P17" s="65"/>
      <c r="Q17" s="65"/>
      <c r="R17" s="63"/>
      <c r="S17" s="63"/>
      <c r="T17" s="63"/>
      <c r="U17" s="63"/>
      <c r="V17" s="63"/>
    </row>
    <row r="18" spans="1:22" x14ac:dyDescent="0.25">
      <c r="A18" s="61"/>
      <c r="B18" s="62"/>
      <c r="C18" s="79"/>
      <c r="D18" s="65"/>
      <c r="E18" s="65"/>
      <c r="F18" s="64"/>
      <c r="G18" s="65"/>
      <c r="H18" s="65"/>
      <c r="I18" s="64"/>
      <c r="J18" s="65"/>
      <c r="K18" s="65"/>
      <c r="L18" s="64"/>
      <c r="M18" s="65"/>
      <c r="N18" s="65"/>
      <c r="O18" s="63"/>
      <c r="P18" s="65"/>
      <c r="Q18" s="65"/>
      <c r="R18" s="63"/>
      <c r="S18" s="63"/>
      <c r="T18" s="63"/>
      <c r="U18" s="63"/>
      <c r="V18" s="63"/>
    </row>
    <row r="19" spans="1:22" x14ac:dyDescent="0.25">
      <c r="A19" s="61"/>
      <c r="B19" s="62"/>
      <c r="C19" s="77" t="s">
        <v>106</v>
      </c>
      <c r="D19" s="82" t="s">
        <v>92</v>
      </c>
      <c r="E19" s="83">
        <f>SUM(E9:E18)</f>
        <v>15.5</v>
      </c>
      <c r="F19" s="64"/>
      <c r="G19" s="82" t="s">
        <v>92</v>
      </c>
      <c r="H19" s="83">
        <f>SUM(H9:H18)</f>
        <v>16</v>
      </c>
      <c r="I19" s="64"/>
      <c r="J19" s="82" t="s">
        <v>92</v>
      </c>
      <c r="K19" s="83">
        <f>SUM(K9:K18)</f>
        <v>0</v>
      </c>
      <c r="L19" s="64"/>
      <c r="M19" s="82" t="s">
        <v>92</v>
      </c>
      <c r="N19" s="83">
        <f>SUM(N9:N18)</f>
        <v>0</v>
      </c>
      <c r="O19" s="63"/>
      <c r="P19" s="65"/>
      <c r="Q19" s="65"/>
      <c r="R19" s="63"/>
      <c r="S19" s="63"/>
      <c r="T19" s="63"/>
      <c r="U19" s="63"/>
      <c r="V19" s="63"/>
    </row>
    <row r="20" spans="1:22" x14ac:dyDescent="0.25">
      <c r="A20" s="61"/>
      <c r="B20" s="62"/>
      <c r="C20" s="77" t="s">
        <v>101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3"/>
      <c r="P20" s="65"/>
      <c r="Q20" s="65"/>
      <c r="R20" s="63"/>
      <c r="S20" s="63"/>
      <c r="T20" s="63"/>
      <c r="U20" s="63"/>
      <c r="V20" s="63"/>
    </row>
    <row r="21" spans="1:22" x14ac:dyDescent="0.25">
      <c r="A21" s="61"/>
      <c r="B21" s="62"/>
      <c r="C21" s="77" t="s">
        <v>101</v>
      </c>
      <c r="D21" s="191" t="s">
        <v>145</v>
      </c>
      <c r="E21" s="192"/>
      <c r="F21" s="64"/>
      <c r="G21" s="191" t="s">
        <v>146</v>
      </c>
      <c r="H21" s="192"/>
      <c r="I21" s="64"/>
      <c r="J21" s="191" t="s">
        <v>151</v>
      </c>
      <c r="K21" s="192"/>
      <c r="L21" s="64"/>
      <c r="M21" s="191" t="s">
        <v>152</v>
      </c>
      <c r="N21" s="192"/>
      <c r="O21" s="63"/>
      <c r="P21" s="65"/>
      <c r="Q21" s="65"/>
      <c r="R21" s="63"/>
      <c r="S21" s="63"/>
      <c r="T21" s="63"/>
      <c r="U21" s="63"/>
      <c r="V21" s="63"/>
    </row>
    <row r="22" spans="1:22" x14ac:dyDescent="0.25">
      <c r="A22" s="100" t="s">
        <v>104</v>
      </c>
      <c r="B22" s="101"/>
      <c r="C22" s="102"/>
      <c r="D22" s="127" t="str">
        <f>CONCATENATE(ComputerTools," - CompTools")</f>
        <v>CBE 263 - CompTools</v>
      </c>
      <c r="E22" s="128">
        <v>2</v>
      </c>
      <c r="F22" s="64"/>
      <c r="G22" s="127" t="str">
        <f>CONCATENATE(Fluids," - Fluids")</f>
        <v>CBE 374 - Fluids</v>
      </c>
      <c r="H22" s="128">
        <v>3</v>
      </c>
      <c r="I22" s="64"/>
      <c r="J22" s="129"/>
      <c r="K22" s="129"/>
      <c r="L22" s="64"/>
      <c r="M22" s="65"/>
      <c r="N22" s="65"/>
      <c r="O22" s="63"/>
      <c r="P22" s="65"/>
      <c r="Q22" s="65"/>
      <c r="R22" s="63"/>
      <c r="S22" s="63"/>
      <c r="T22" s="63"/>
      <c r="U22" s="63"/>
      <c r="V22" s="63"/>
    </row>
    <row r="23" spans="1:22" x14ac:dyDescent="0.25">
      <c r="A23" s="103" t="str">
        <f>LinearAlgebra</f>
        <v>Math 213</v>
      </c>
      <c r="B23" s="104">
        <v>2</v>
      </c>
      <c r="C23" s="103" t="s">
        <v>101</v>
      </c>
      <c r="D23" s="127" t="str">
        <f>CONCATENATE(Balances," - Balances")</f>
        <v>CBE 273 - Balances</v>
      </c>
      <c r="E23" s="128">
        <v>3</v>
      </c>
      <c r="F23" s="64"/>
      <c r="G23" s="127" t="str">
        <f>CONCATENATE(EngineeringMath2, " - EngMath2")</f>
        <v>Math 303 - EngMath2</v>
      </c>
      <c r="H23" s="128">
        <v>4</v>
      </c>
      <c r="I23" s="64"/>
      <c r="J23" s="129"/>
      <c r="K23" s="129"/>
      <c r="L23" s="64"/>
      <c r="M23" s="65"/>
      <c r="N23" s="65"/>
      <c r="O23" s="63"/>
      <c r="P23" s="65"/>
      <c r="Q23" s="65"/>
      <c r="R23" s="63"/>
      <c r="S23" s="63"/>
      <c r="T23" s="63"/>
      <c r="U23" s="63"/>
      <c r="V23" s="63"/>
    </row>
    <row r="24" spans="1:22" x14ac:dyDescent="0.25">
      <c r="A24" s="103" t="str">
        <f>MultivariableCalculus</f>
        <v>Math 314</v>
      </c>
      <c r="B24" s="104">
        <v>3</v>
      </c>
      <c r="C24" s="103" t="s">
        <v>101</v>
      </c>
      <c r="D24" s="127" t="str">
        <f>CONCATENATE(EngineeringMath1, " - EngMath1")</f>
        <v>Math 302 - EngMath1</v>
      </c>
      <c r="E24" s="128">
        <v>4</v>
      </c>
      <c r="F24" s="64"/>
      <c r="G24" s="127" t="str">
        <f>CONCATENATE(ChEnAndSociety," - Env&amp;Safe")</f>
        <v>CBE 311 - Env&amp;Safe</v>
      </c>
      <c r="H24" s="128">
        <v>3</v>
      </c>
      <c r="I24" s="64"/>
      <c r="J24" s="129"/>
      <c r="K24" s="129"/>
      <c r="L24" s="64"/>
      <c r="M24" s="65"/>
      <c r="N24" s="65"/>
      <c r="O24" s="63"/>
      <c r="P24" s="65"/>
      <c r="Q24" s="65"/>
      <c r="R24" s="63"/>
      <c r="S24" s="63"/>
      <c r="T24" s="63"/>
      <c r="U24" s="63"/>
      <c r="V24" s="63"/>
    </row>
    <row r="25" spans="1:22" x14ac:dyDescent="0.25">
      <c r="A25" s="103" t="str">
        <f>ODEs</f>
        <v>Math 334</v>
      </c>
      <c r="B25" s="104">
        <v>3</v>
      </c>
      <c r="C25" s="103" t="s">
        <v>101</v>
      </c>
      <c r="D25" s="127" t="str">
        <f>CONCATENATE("Chem 357", " - OChem1")</f>
        <v>Chem 357 - OChem1</v>
      </c>
      <c r="E25" s="128">
        <v>3</v>
      </c>
      <c r="F25" s="64"/>
      <c r="G25" s="127" t="str">
        <f>CONCATENATE(BalancesFluidsLab," - Bal&amp;Fld Lab")</f>
        <v>CBE 285 - Bal&amp;Fld Lab</v>
      </c>
      <c r="H25" s="128">
        <v>0.5</v>
      </c>
      <c r="I25" s="64"/>
      <c r="J25" s="65"/>
      <c r="K25" s="65"/>
      <c r="L25" s="64"/>
      <c r="M25" s="65"/>
      <c r="N25" s="65"/>
      <c r="O25" s="63"/>
      <c r="P25" s="65"/>
      <c r="Q25" s="65"/>
      <c r="R25" s="63"/>
      <c r="S25" s="63"/>
      <c r="T25" s="63"/>
      <c r="U25" s="63"/>
      <c r="V25" s="63"/>
    </row>
    <row r="26" spans="1:22" x14ac:dyDescent="0.25">
      <c r="A26" s="100" t="s">
        <v>199</v>
      </c>
      <c r="B26" s="101"/>
      <c r="C26" s="102"/>
      <c r="D26" s="132" t="str">
        <f>CONCATENATE(Stats, " - Stats")</f>
        <v>Stat 121 - Stats</v>
      </c>
      <c r="E26" s="133">
        <v>3</v>
      </c>
      <c r="F26" s="64"/>
      <c r="G26" s="132" t="s">
        <v>47</v>
      </c>
      <c r="H26" s="133">
        <v>2</v>
      </c>
      <c r="I26" s="64"/>
      <c r="J26" s="65"/>
      <c r="K26" s="65"/>
      <c r="L26" s="64"/>
      <c r="M26" s="65"/>
      <c r="N26" s="65"/>
      <c r="O26" s="63"/>
      <c r="P26" s="65"/>
      <c r="Q26" s="65"/>
      <c r="R26" s="63"/>
      <c r="S26" s="63"/>
      <c r="T26" s="63"/>
      <c r="U26" s="63"/>
      <c r="V26" s="63"/>
    </row>
    <row r="27" spans="1:22" x14ac:dyDescent="0.25">
      <c r="A27" s="103" t="str">
        <f>CollegeChem1</f>
        <v>Chem 105</v>
      </c>
      <c r="B27" s="104">
        <v>4</v>
      </c>
      <c r="C27" s="103" t="s">
        <v>101</v>
      </c>
      <c r="D27" s="130" t="str">
        <f>CONCATENATE(CareerSkills1, " - CareerSkills 1")</f>
        <v>CBE 291 - CareerSkills 1</v>
      </c>
      <c r="E27" s="131">
        <v>0.5</v>
      </c>
      <c r="F27" s="64"/>
      <c r="G27" s="130" t="str">
        <f>JesusChristEverlastingGospel</f>
        <v>ChristGosp</v>
      </c>
      <c r="H27" s="131">
        <v>2</v>
      </c>
      <c r="I27" s="64"/>
      <c r="J27" s="65"/>
      <c r="K27" s="65"/>
      <c r="L27" s="64"/>
      <c r="M27" s="65"/>
      <c r="N27" s="65"/>
      <c r="O27" s="63"/>
      <c r="P27" s="65"/>
      <c r="Q27" s="65"/>
      <c r="R27" s="63"/>
      <c r="S27" s="63"/>
      <c r="T27" s="63"/>
      <c r="U27" s="63"/>
      <c r="V27" s="63"/>
    </row>
    <row r="28" spans="1:22" x14ac:dyDescent="0.25">
      <c r="A28" s="103" t="str">
        <f>CollegeChem2</f>
        <v>Chem 106</v>
      </c>
      <c r="B28" s="104">
        <v>3</v>
      </c>
      <c r="C28" s="103" t="s">
        <v>103</v>
      </c>
      <c r="D28" s="130" t="str">
        <f>TeachingsDoctrinesBofM</f>
        <v>B of M</v>
      </c>
      <c r="E28" s="131">
        <v>2</v>
      </c>
      <c r="F28" s="64"/>
      <c r="G28" s="130" t="str">
        <f>CONCATENATE("MMBio 221"," - Biology*")</f>
        <v>MMBio 221 - Biology*</v>
      </c>
      <c r="H28" s="131">
        <v>3</v>
      </c>
      <c r="I28" s="64"/>
      <c r="J28" s="65"/>
      <c r="K28" s="65"/>
      <c r="L28" s="64"/>
      <c r="M28" s="65"/>
      <c r="N28" s="65"/>
      <c r="O28" s="63"/>
      <c r="P28" s="65"/>
      <c r="Q28" s="65"/>
      <c r="R28" s="63"/>
      <c r="S28" s="63"/>
      <c r="T28" s="63"/>
      <c r="U28" s="63"/>
      <c r="V28" s="63"/>
    </row>
    <row r="29" spans="1:22" x14ac:dyDescent="0.25">
      <c r="A29" s="103" t="str">
        <f>CollegeChemLab</f>
        <v>Chem 107</v>
      </c>
      <c r="B29" s="104">
        <v>1</v>
      </c>
      <c r="C29" s="103" t="s">
        <v>101</v>
      </c>
      <c r="D29" s="65"/>
      <c r="E29" s="65"/>
      <c r="F29" s="64"/>
      <c r="G29" s="129"/>
      <c r="H29" s="129"/>
      <c r="I29" s="64"/>
      <c r="J29" s="65"/>
      <c r="K29" s="65"/>
      <c r="L29" s="64"/>
      <c r="M29" s="65"/>
      <c r="N29" s="65"/>
      <c r="O29" s="63"/>
      <c r="P29" s="65"/>
      <c r="Q29" s="65"/>
      <c r="R29" s="63"/>
      <c r="S29" s="63"/>
      <c r="T29" s="63"/>
      <c r="U29" s="63"/>
      <c r="V29" s="63"/>
    </row>
    <row r="30" spans="1:22" x14ac:dyDescent="0.25">
      <c r="A30" s="75" t="s">
        <v>102</v>
      </c>
      <c r="B30" s="80"/>
      <c r="C30" s="80"/>
      <c r="D30" s="65"/>
      <c r="E30" s="65"/>
      <c r="F30" s="64"/>
      <c r="G30" s="65"/>
      <c r="H30" s="65"/>
      <c r="I30" s="64"/>
      <c r="J30" s="65"/>
      <c r="K30" s="65"/>
      <c r="L30" s="64"/>
      <c r="M30" s="65"/>
      <c r="N30" s="65"/>
      <c r="O30" s="63"/>
      <c r="P30" s="65"/>
      <c r="Q30" s="65"/>
      <c r="R30" s="63"/>
      <c r="S30" s="63"/>
      <c r="T30" s="63"/>
      <c r="U30" s="63"/>
      <c r="V30" s="63"/>
    </row>
    <row r="31" spans="1:22" x14ac:dyDescent="0.25">
      <c r="A31" s="61"/>
      <c r="B31" s="62"/>
      <c r="C31" s="77" t="s">
        <v>106</v>
      </c>
      <c r="D31" s="65"/>
      <c r="E31" s="65"/>
      <c r="F31" s="64"/>
      <c r="G31" s="65"/>
      <c r="H31" s="65"/>
      <c r="I31" s="64"/>
      <c r="J31" s="65"/>
      <c r="K31" s="65"/>
      <c r="L31" s="64"/>
      <c r="M31" s="65"/>
      <c r="N31" s="65"/>
      <c r="O31" s="63"/>
      <c r="P31" s="65"/>
      <c r="Q31" s="65"/>
      <c r="R31" s="63"/>
      <c r="S31" s="63"/>
      <c r="T31" s="63"/>
      <c r="U31" s="63"/>
      <c r="V31" s="63"/>
    </row>
    <row r="32" spans="1:22" x14ac:dyDescent="0.25">
      <c r="A32" s="61"/>
      <c r="B32" s="62"/>
      <c r="C32" s="77" t="s">
        <v>100</v>
      </c>
      <c r="D32" s="82" t="s">
        <v>92</v>
      </c>
      <c r="E32" s="83">
        <f>SUM(E22:E31)</f>
        <v>17.5</v>
      </c>
      <c r="F32" s="64"/>
      <c r="G32" s="82" t="s">
        <v>92</v>
      </c>
      <c r="H32" s="83">
        <f>SUM(H22:H31)</f>
        <v>17.5</v>
      </c>
      <c r="I32" s="64"/>
      <c r="J32" s="82" t="s">
        <v>92</v>
      </c>
      <c r="K32" s="83">
        <f>SUM(K22:K31)</f>
        <v>0</v>
      </c>
      <c r="L32" s="64"/>
      <c r="M32" s="82" t="s">
        <v>92</v>
      </c>
      <c r="N32" s="83">
        <f>SUM(N22:N31)</f>
        <v>0</v>
      </c>
      <c r="O32" s="63"/>
      <c r="P32" s="65"/>
      <c r="Q32" s="65"/>
      <c r="R32" s="63"/>
      <c r="S32" s="63"/>
      <c r="T32" s="63"/>
      <c r="U32" s="63"/>
      <c r="V32" s="63"/>
    </row>
    <row r="33" spans="1:22" x14ac:dyDescent="0.25">
      <c r="A33" s="61"/>
      <c r="B33" s="62"/>
      <c r="C33" s="77" t="s">
        <v>100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3"/>
      <c r="P33" s="65"/>
      <c r="Q33" s="65"/>
      <c r="R33" s="63"/>
      <c r="S33" s="63"/>
      <c r="T33" s="63"/>
      <c r="U33" s="63"/>
      <c r="V33" s="63"/>
    </row>
    <row r="34" spans="1:22" x14ac:dyDescent="0.25">
      <c r="A34" s="61"/>
      <c r="B34" s="62"/>
      <c r="C34" s="77" t="s">
        <v>106</v>
      </c>
      <c r="D34" s="191" t="s">
        <v>147</v>
      </c>
      <c r="E34" s="192"/>
      <c r="F34" s="64"/>
      <c r="G34" s="191" t="s">
        <v>148</v>
      </c>
      <c r="H34" s="192"/>
      <c r="I34" s="64"/>
      <c r="J34" s="191" t="s">
        <v>204</v>
      </c>
      <c r="K34" s="192"/>
      <c r="L34" s="64"/>
      <c r="M34" s="191" t="s">
        <v>205</v>
      </c>
      <c r="N34" s="192"/>
      <c r="O34" s="63"/>
      <c r="P34" s="65"/>
      <c r="Q34" s="65"/>
      <c r="R34" s="63"/>
      <c r="S34" s="63"/>
      <c r="T34" s="63"/>
      <c r="U34" s="63"/>
      <c r="V34" s="63"/>
    </row>
    <row r="35" spans="1:22" x14ac:dyDescent="0.25">
      <c r="A35" s="61"/>
      <c r="B35" s="62"/>
      <c r="C35" s="77" t="s">
        <v>106</v>
      </c>
      <c r="D35" s="127" t="str">
        <f>CONCATENATE(Materials," - Materials")</f>
        <v>CBE 378 - Materials</v>
      </c>
      <c r="E35" s="128">
        <v>3</v>
      </c>
      <c r="F35" s="64"/>
      <c r="G35" s="127" t="str">
        <f>CONCATENATE(Thermo," - Thermo")</f>
        <v>CBE 373 - Thermo</v>
      </c>
      <c r="H35" s="128">
        <v>3</v>
      </c>
      <c r="I35" s="64"/>
      <c r="J35" s="65"/>
      <c r="K35" s="65"/>
      <c r="L35" s="64"/>
      <c r="M35" s="65"/>
      <c r="N35" s="65"/>
      <c r="O35" s="63"/>
      <c r="P35" s="65"/>
      <c r="Q35" s="65"/>
      <c r="R35" s="63"/>
      <c r="S35" s="63"/>
      <c r="T35" s="63"/>
      <c r="U35" s="63"/>
      <c r="V35" s="63"/>
    </row>
    <row r="36" spans="1:22" x14ac:dyDescent="0.25">
      <c r="A36" s="61"/>
      <c r="B36" s="62"/>
      <c r="C36" s="77" t="s">
        <v>99</v>
      </c>
      <c r="D36" s="127" t="str">
        <f>CONCATENATE(ReactionEngineering," - RxnEng")</f>
        <v>CBE 386 - RxnEng</v>
      </c>
      <c r="E36" s="128">
        <v>3</v>
      </c>
      <c r="F36" s="64"/>
      <c r="G36" s="127" t="str">
        <f>CONCATENATE(HeatAndMass," - H&amp;M")</f>
        <v>CBE 376 - H&amp;M</v>
      </c>
      <c r="H36" s="128">
        <v>3</v>
      </c>
      <c r="I36" s="64"/>
      <c r="J36" s="65"/>
      <c r="K36" s="65"/>
      <c r="L36" s="64"/>
      <c r="M36" s="65"/>
      <c r="N36" s="65"/>
      <c r="O36" s="63"/>
      <c r="P36" s="65"/>
      <c r="Q36" s="65"/>
      <c r="R36" s="63"/>
      <c r="S36" s="63"/>
      <c r="T36" s="63"/>
      <c r="U36" s="63"/>
      <c r="V36" s="63"/>
    </row>
    <row r="37" spans="1:22" x14ac:dyDescent="0.25">
      <c r="A37" s="61"/>
      <c r="B37" s="62"/>
      <c r="C37" s="77" t="s">
        <v>97</v>
      </c>
      <c r="D37" s="127" t="str">
        <f>CONCATENATE(MaterialsReactionsLab," - Mat&amp;Rxn Lab")</f>
        <v>CBE 345 - Mat&amp;Rxn Lab</v>
      </c>
      <c r="E37" s="128">
        <v>0.5</v>
      </c>
      <c r="F37" s="64"/>
      <c r="G37" s="127" t="str">
        <f>CONCATENATE(ThermoHMTLab," - Thm&amp;HMT Lab")</f>
        <v>CBE 385 - Thm&amp;HMT Lab</v>
      </c>
      <c r="H37" s="128">
        <v>0.5</v>
      </c>
      <c r="I37" s="64"/>
      <c r="J37" s="65"/>
      <c r="K37" s="65"/>
      <c r="L37" s="64"/>
      <c r="M37" s="65"/>
      <c r="N37" s="65"/>
      <c r="O37" s="63"/>
      <c r="P37" s="65"/>
      <c r="Q37" s="65"/>
      <c r="R37" s="63"/>
      <c r="S37" s="66"/>
      <c r="T37" s="63"/>
      <c r="U37" s="63"/>
      <c r="V37" s="63"/>
    </row>
    <row r="38" spans="1:22" x14ac:dyDescent="0.25">
      <c r="A38" s="61"/>
      <c r="B38" s="62"/>
      <c r="C38" s="77" t="s">
        <v>99</v>
      </c>
      <c r="D38" s="127" t="str">
        <f>CONCATENATE(PChem, " - Pchem")</f>
        <v>Chem 467 - Pchem</v>
      </c>
      <c r="E38" s="128">
        <v>3</v>
      </c>
      <c r="F38" s="64"/>
      <c r="G38" s="132" t="str">
        <f>AdvWriting</f>
        <v>Wrtg 316</v>
      </c>
      <c r="H38" s="133">
        <v>3</v>
      </c>
      <c r="I38" s="64"/>
      <c r="J38" s="65"/>
      <c r="K38" s="65"/>
      <c r="L38" s="64"/>
      <c r="M38" s="65"/>
      <c r="N38" s="65"/>
      <c r="O38" s="63"/>
      <c r="P38" s="65"/>
      <c r="Q38" s="65"/>
      <c r="R38" s="63"/>
      <c r="S38" s="63"/>
      <c r="T38" s="63"/>
      <c r="U38" s="63"/>
      <c r="V38" s="63"/>
    </row>
    <row r="39" spans="1:22" x14ac:dyDescent="0.25">
      <c r="A39" s="61"/>
      <c r="B39" s="62"/>
      <c r="C39" s="77" t="s">
        <v>97</v>
      </c>
      <c r="D39" s="132" t="str">
        <f>CONCATENATE(CareerSkills2, " - CareerSkills 2")</f>
        <v>CBE 391 - CareerSkills 2</v>
      </c>
      <c r="E39" s="133">
        <v>0.5</v>
      </c>
      <c r="F39" s="64"/>
      <c r="G39" s="130" t="str">
        <f>RelElec1</f>
        <v>Rel Elec 1</v>
      </c>
      <c r="H39" s="131">
        <v>2</v>
      </c>
      <c r="I39" s="64"/>
      <c r="J39" s="65"/>
      <c r="K39" s="65"/>
      <c r="L39" s="64"/>
      <c r="M39" s="65"/>
      <c r="N39" s="65"/>
      <c r="O39" s="63"/>
      <c r="P39" s="65"/>
      <c r="Q39" s="65"/>
      <c r="R39" s="63"/>
      <c r="S39" s="63"/>
      <c r="T39" s="63"/>
      <c r="U39" s="63"/>
      <c r="V39" s="63"/>
    </row>
    <row r="40" spans="1:22" x14ac:dyDescent="0.25">
      <c r="A40" s="61"/>
      <c r="B40" s="62"/>
      <c r="C40" s="77" t="s">
        <v>99</v>
      </c>
      <c r="D40" s="127" t="s">
        <v>95</v>
      </c>
      <c r="E40" s="128">
        <v>3</v>
      </c>
      <c r="F40" s="64"/>
      <c r="G40" s="130" t="str">
        <f>FoundationsOfRestoration</f>
        <v>Restoration</v>
      </c>
      <c r="H40" s="131">
        <v>2</v>
      </c>
      <c r="I40" s="64"/>
      <c r="J40" s="65"/>
      <c r="K40" s="65"/>
      <c r="L40" s="64"/>
      <c r="M40" s="65"/>
      <c r="N40" s="65"/>
      <c r="O40" s="63"/>
      <c r="P40" s="65"/>
      <c r="Q40" s="65"/>
      <c r="R40" s="63"/>
      <c r="S40" s="63"/>
      <c r="T40" s="63"/>
      <c r="U40" s="63"/>
      <c r="V40" s="63"/>
    </row>
    <row r="41" spans="1:22" x14ac:dyDescent="0.25">
      <c r="A41" s="61"/>
      <c r="B41" s="62"/>
      <c r="C41" s="77" t="s">
        <v>100</v>
      </c>
      <c r="D41" s="130" t="str">
        <f>EternalFamily</f>
        <v>Eter Fam</v>
      </c>
      <c r="E41" s="131">
        <v>2</v>
      </c>
      <c r="F41" s="64"/>
      <c r="G41" s="130" t="str">
        <f>Lett</f>
        <v>Lett/GCA</v>
      </c>
      <c r="H41" s="131">
        <v>3</v>
      </c>
      <c r="I41" s="64"/>
      <c r="J41" s="65"/>
      <c r="K41" s="65"/>
      <c r="L41" s="64"/>
      <c r="M41" s="65"/>
      <c r="N41" s="65"/>
      <c r="O41" s="63"/>
      <c r="P41" s="65"/>
      <c r="Q41" s="65"/>
      <c r="R41" s="63"/>
      <c r="S41" s="63"/>
      <c r="T41" s="63"/>
      <c r="U41" s="63"/>
      <c r="V41" s="63"/>
    </row>
    <row r="42" spans="1:22" x14ac:dyDescent="0.25">
      <c r="A42" s="61"/>
      <c r="B42" s="62"/>
      <c r="C42" s="77" t="s">
        <v>99</v>
      </c>
      <c r="D42" s="129"/>
      <c r="E42" s="129"/>
      <c r="F42" s="64"/>
      <c r="G42" s="129"/>
      <c r="H42" s="129"/>
      <c r="I42" s="64"/>
      <c r="J42" s="65"/>
      <c r="K42" s="65"/>
      <c r="L42" s="64"/>
      <c r="M42" s="65"/>
      <c r="N42" s="65"/>
      <c r="O42" s="63"/>
      <c r="P42" s="65"/>
      <c r="Q42" s="65"/>
      <c r="R42" s="63"/>
      <c r="S42" s="63"/>
      <c r="T42" s="63"/>
      <c r="U42" s="63"/>
      <c r="V42" s="63"/>
    </row>
    <row r="43" spans="1:22" x14ac:dyDescent="0.25">
      <c r="A43" s="61"/>
      <c r="B43" s="62"/>
      <c r="C43" s="77" t="s">
        <v>98</v>
      </c>
      <c r="D43" s="129"/>
      <c r="E43" s="129"/>
      <c r="F43" s="64"/>
      <c r="G43" s="129"/>
      <c r="H43" s="129"/>
      <c r="I43" s="64"/>
      <c r="J43" s="65"/>
      <c r="K43" s="65"/>
      <c r="L43" s="64"/>
      <c r="M43" s="65"/>
      <c r="N43" s="65"/>
      <c r="O43" s="63"/>
      <c r="P43" s="65"/>
      <c r="Q43" s="65"/>
      <c r="R43" s="63"/>
      <c r="S43" s="63"/>
      <c r="T43" s="63"/>
      <c r="U43" s="63"/>
      <c r="V43" s="63"/>
    </row>
    <row r="44" spans="1:22" x14ac:dyDescent="0.25">
      <c r="A44" s="61"/>
      <c r="B44" s="62"/>
      <c r="C44" s="77" t="s">
        <v>99</v>
      </c>
      <c r="D44" s="65"/>
      <c r="E44" s="65"/>
      <c r="F44" s="64"/>
      <c r="G44" s="65"/>
      <c r="H44" s="65"/>
      <c r="I44" s="64"/>
      <c r="J44" s="65"/>
      <c r="K44" s="65"/>
      <c r="L44" s="64"/>
      <c r="M44" s="65"/>
      <c r="N44" s="65"/>
      <c r="O44" s="63"/>
      <c r="P44" s="65"/>
      <c r="Q44" s="65"/>
      <c r="R44" s="63"/>
      <c r="S44" s="63"/>
      <c r="T44" s="63"/>
      <c r="U44" s="63"/>
      <c r="V44" s="63"/>
    </row>
    <row r="45" spans="1:22" x14ac:dyDescent="0.25">
      <c r="A45" s="61"/>
      <c r="B45" s="62"/>
      <c r="C45" s="77" t="s">
        <v>97</v>
      </c>
      <c r="D45" s="82" t="s">
        <v>92</v>
      </c>
      <c r="E45" s="83">
        <f>SUM(E35:E44)</f>
        <v>15</v>
      </c>
      <c r="F45" s="64"/>
      <c r="G45" s="82" t="s">
        <v>92</v>
      </c>
      <c r="H45" s="83">
        <f>SUM(H35:H44)</f>
        <v>16.5</v>
      </c>
      <c r="I45" s="64"/>
      <c r="J45" s="82" t="s">
        <v>92</v>
      </c>
      <c r="K45" s="83">
        <f>SUM(K35:K44)</f>
        <v>0</v>
      </c>
      <c r="L45" s="64"/>
      <c r="M45" s="82" t="s">
        <v>92</v>
      </c>
      <c r="N45" s="83">
        <f>SUM(N35:N44)</f>
        <v>0</v>
      </c>
      <c r="O45" s="63"/>
      <c r="P45" s="65"/>
      <c r="Q45" s="65"/>
      <c r="R45" s="63"/>
      <c r="S45" s="63"/>
      <c r="T45" s="63"/>
      <c r="U45" s="63"/>
      <c r="V45" s="63"/>
    </row>
    <row r="46" spans="1:22" x14ac:dyDescent="0.25">
      <c r="A46" s="61"/>
      <c r="B46" s="62"/>
      <c r="C46" s="77" t="s">
        <v>100</v>
      </c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3"/>
      <c r="P46" s="65"/>
      <c r="Q46" s="65"/>
      <c r="R46" s="63"/>
      <c r="S46" s="63"/>
      <c r="T46" s="63"/>
      <c r="U46" s="63"/>
      <c r="V46" s="63"/>
    </row>
    <row r="47" spans="1:22" x14ac:dyDescent="0.25">
      <c r="A47" s="61"/>
      <c r="B47" s="62"/>
      <c r="C47" s="77" t="s">
        <v>97</v>
      </c>
      <c r="D47" s="191" t="s">
        <v>149</v>
      </c>
      <c r="E47" s="192"/>
      <c r="F47" s="64"/>
      <c r="G47" s="191" t="s">
        <v>150</v>
      </c>
      <c r="H47" s="192"/>
      <c r="I47" s="64"/>
      <c r="J47" s="191" t="s">
        <v>206</v>
      </c>
      <c r="K47" s="192"/>
      <c r="L47" s="64"/>
      <c r="M47" s="191" t="s">
        <v>207</v>
      </c>
      <c r="N47" s="192"/>
      <c r="O47" s="63"/>
      <c r="P47" s="65"/>
      <c r="Q47" s="65"/>
      <c r="R47" s="63"/>
      <c r="S47" s="63"/>
      <c r="T47" s="63"/>
      <c r="U47" s="63"/>
      <c r="V47" s="63"/>
    </row>
    <row r="48" spans="1:22" x14ac:dyDescent="0.25">
      <c r="A48" s="61"/>
      <c r="B48" s="62"/>
      <c r="C48" s="77" t="s">
        <v>97</v>
      </c>
      <c r="D48" s="127" t="str">
        <f>CONCATENATE(Control," - Control")</f>
        <v>CBE 436 - Control</v>
      </c>
      <c r="E48" s="128">
        <v>3</v>
      </c>
      <c r="F48" s="64"/>
      <c r="G48" s="127" t="str">
        <f>CONCATENATE(PlantDesign," - Design")</f>
        <v>CBE 451 - Design</v>
      </c>
      <c r="H48" s="128">
        <v>4</v>
      </c>
      <c r="I48" s="64"/>
      <c r="J48" s="65"/>
      <c r="K48" s="65"/>
      <c r="L48" s="64"/>
      <c r="M48" s="65"/>
      <c r="N48" s="65"/>
      <c r="O48" s="63"/>
      <c r="P48" s="65"/>
      <c r="Q48" s="65"/>
      <c r="R48" s="63"/>
      <c r="S48" s="63"/>
      <c r="T48" s="63"/>
      <c r="U48" s="63"/>
      <c r="V48" s="63"/>
    </row>
    <row r="49" spans="1:22" x14ac:dyDescent="0.25">
      <c r="A49" s="61"/>
      <c r="B49" s="62"/>
      <c r="C49" s="77" t="s">
        <v>99</v>
      </c>
      <c r="D49" s="127" t="str">
        <f>CONCATENATE(UOLab," - UOLab")</f>
        <v>CBE 479 - UOLab</v>
      </c>
      <c r="E49" s="128">
        <v>2</v>
      </c>
      <c r="F49" s="64"/>
      <c r="G49" s="127" t="s">
        <v>95</v>
      </c>
      <c r="H49" s="128">
        <v>3</v>
      </c>
      <c r="I49" s="64"/>
      <c r="J49" s="65"/>
      <c r="K49" s="65"/>
      <c r="L49" s="64"/>
      <c r="M49" s="65"/>
      <c r="N49" s="65"/>
      <c r="O49" s="63"/>
      <c r="P49" s="65"/>
      <c r="Q49" s="65"/>
      <c r="R49" s="63"/>
      <c r="S49" s="63"/>
      <c r="T49" s="63"/>
      <c r="U49" s="63"/>
      <c r="V49" s="63"/>
    </row>
    <row r="50" spans="1:22" x14ac:dyDescent="0.25">
      <c r="A50" s="61"/>
      <c r="B50" s="62"/>
      <c r="C50" s="77" t="s">
        <v>97</v>
      </c>
      <c r="D50" s="127" t="str">
        <f>CONCATENATE(Separations," - Separations")</f>
        <v>CBE 476 - Separations</v>
      </c>
      <c r="E50" s="128">
        <v>3</v>
      </c>
      <c r="F50" s="64"/>
      <c r="G50" s="127" t="s">
        <v>95</v>
      </c>
      <c r="H50" s="128">
        <v>3</v>
      </c>
      <c r="I50" s="64"/>
      <c r="J50" s="65"/>
      <c r="K50" s="65"/>
      <c r="L50" s="64"/>
      <c r="M50" s="65"/>
      <c r="N50" s="65"/>
      <c r="O50" s="63"/>
      <c r="P50" s="65"/>
      <c r="Q50" s="65"/>
      <c r="R50" s="63"/>
      <c r="S50" s="63"/>
      <c r="T50" s="63"/>
      <c r="U50" s="63"/>
      <c r="V50" s="63"/>
    </row>
    <row r="51" spans="1:22" x14ac:dyDescent="0.25">
      <c r="A51" s="61"/>
      <c r="B51" s="62"/>
      <c r="C51" s="77" t="s">
        <v>106</v>
      </c>
      <c r="D51" s="127" t="s">
        <v>96</v>
      </c>
      <c r="E51" s="128">
        <v>4</v>
      </c>
      <c r="F51" s="64"/>
      <c r="G51" s="127" t="s">
        <v>239</v>
      </c>
      <c r="H51" s="128">
        <v>3</v>
      </c>
      <c r="I51" s="64"/>
      <c r="J51" s="65"/>
      <c r="K51" s="65"/>
      <c r="L51" s="64"/>
      <c r="M51" s="65"/>
      <c r="N51" s="65"/>
      <c r="O51" s="63"/>
      <c r="P51" s="65"/>
      <c r="Q51" s="65"/>
      <c r="R51" s="63"/>
      <c r="S51" s="63"/>
      <c r="T51" s="63"/>
      <c r="U51" s="63"/>
      <c r="V51" s="63"/>
    </row>
    <row r="52" spans="1:22" x14ac:dyDescent="0.25">
      <c r="A52" s="61"/>
      <c r="B52" s="62"/>
      <c r="C52" s="79"/>
      <c r="D52" s="127" t="str">
        <f>CONCATENATE(SepControlLab," - Sep&amp;Con Lab")</f>
        <v>CBE 445 - Sep&amp;Con Lab</v>
      </c>
      <c r="E52" s="128">
        <v>0.5</v>
      </c>
      <c r="F52" s="64"/>
      <c r="G52" s="130" t="str">
        <f>RelElec3</f>
        <v>Rel Elec 3</v>
      </c>
      <c r="H52" s="131">
        <v>2</v>
      </c>
      <c r="I52" s="64"/>
      <c r="J52" s="65"/>
      <c r="K52" s="65"/>
      <c r="L52" s="64"/>
      <c r="M52" s="65"/>
      <c r="N52" s="65"/>
      <c r="O52" s="63"/>
      <c r="P52" s="65"/>
      <c r="Q52" s="65"/>
      <c r="R52" s="63"/>
      <c r="S52" s="63"/>
      <c r="T52" s="63"/>
      <c r="U52" s="63"/>
      <c r="V52" s="63"/>
    </row>
    <row r="53" spans="1:22" x14ac:dyDescent="0.25">
      <c r="A53" s="61"/>
      <c r="B53" s="62"/>
      <c r="C53" s="79"/>
      <c r="D53" s="130" t="str">
        <f>Civilization2Art</f>
        <v>Civ 2/Art</v>
      </c>
      <c r="E53" s="131">
        <v>3</v>
      </c>
      <c r="F53" s="64"/>
      <c r="G53" s="129"/>
      <c r="H53" s="129"/>
      <c r="I53" s="64"/>
      <c r="J53" s="65"/>
      <c r="K53" s="65"/>
      <c r="L53" s="64"/>
      <c r="M53" s="65"/>
      <c r="N53" s="65"/>
      <c r="O53" s="63"/>
      <c r="P53" s="65"/>
      <c r="Q53" s="65"/>
      <c r="R53" s="63"/>
      <c r="S53" s="63"/>
      <c r="T53" s="63"/>
      <c r="U53" s="63"/>
      <c r="V53" s="63"/>
    </row>
    <row r="54" spans="1:22" x14ac:dyDescent="0.25">
      <c r="A54" s="61"/>
      <c r="B54" s="62"/>
      <c r="C54" s="79"/>
      <c r="D54" s="130" t="str">
        <f>RelElec2</f>
        <v>Rel Elec 2</v>
      </c>
      <c r="E54" s="131">
        <v>2</v>
      </c>
      <c r="F54" s="64"/>
      <c r="G54" s="129"/>
      <c r="H54" s="129"/>
      <c r="I54" s="64"/>
      <c r="J54" s="65"/>
      <c r="K54" s="65"/>
      <c r="L54" s="64"/>
      <c r="M54" s="65"/>
      <c r="N54" s="65"/>
      <c r="O54" s="63"/>
      <c r="P54" s="65"/>
      <c r="Q54" s="65"/>
      <c r="R54" s="63"/>
      <c r="S54" s="63"/>
      <c r="T54" s="63"/>
      <c r="U54" s="63"/>
      <c r="V54" s="63"/>
    </row>
    <row r="55" spans="1:22" x14ac:dyDescent="0.25">
      <c r="A55" s="61"/>
      <c r="B55" s="62"/>
      <c r="C55" s="79"/>
      <c r="D55" s="65"/>
      <c r="E55" s="145"/>
      <c r="F55" s="64"/>
      <c r="G55" s="65"/>
      <c r="H55" s="65"/>
      <c r="I55" s="64"/>
      <c r="J55" s="65"/>
      <c r="K55" s="65"/>
      <c r="L55" s="64"/>
      <c r="M55" s="65"/>
      <c r="N55" s="65"/>
      <c r="O55" s="63"/>
      <c r="P55" s="65"/>
      <c r="Q55" s="65"/>
      <c r="R55" s="63"/>
      <c r="S55" s="63"/>
      <c r="T55" s="63"/>
      <c r="U55" s="63"/>
      <c r="V55" s="63"/>
    </row>
    <row r="56" spans="1:22" x14ac:dyDescent="0.25">
      <c r="A56" s="75" t="s">
        <v>94</v>
      </c>
      <c r="B56" s="80"/>
      <c r="C56" s="80"/>
      <c r="D56" s="65"/>
      <c r="E56" s="65"/>
      <c r="F56" s="64"/>
      <c r="G56" s="65"/>
      <c r="H56" s="65"/>
      <c r="I56" s="64"/>
      <c r="J56" s="65"/>
      <c r="K56" s="65"/>
      <c r="L56" s="64"/>
      <c r="M56" s="65"/>
      <c r="N56" s="65"/>
      <c r="O56" s="63"/>
      <c r="P56" s="65"/>
      <c r="Q56" s="65"/>
      <c r="R56" s="63"/>
      <c r="S56" s="63"/>
      <c r="T56" s="63"/>
      <c r="U56" s="63"/>
      <c r="V56" s="63"/>
    </row>
    <row r="57" spans="1:22" x14ac:dyDescent="0.25">
      <c r="A57" s="61"/>
      <c r="B57" s="62"/>
      <c r="C57" s="79"/>
      <c r="D57" s="65"/>
      <c r="E57" s="65"/>
      <c r="F57" s="64"/>
      <c r="G57" s="65"/>
      <c r="H57" s="65"/>
      <c r="I57" s="64"/>
      <c r="J57" s="65"/>
      <c r="K57" s="65"/>
      <c r="L57" s="64"/>
      <c r="M57" s="65"/>
      <c r="N57" s="65"/>
      <c r="O57" s="63"/>
      <c r="P57" s="65"/>
      <c r="Q57" s="65"/>
      <c r="R57" s="63"/>
      <c r="S57" s="63"/>
      <c r="T57" s="63"/>
      <c r="U57" s="63"/>
      <c r="V57" s="63"/>
    </row>
    <row r="58" spans="1:22" x14ac:dyDescent="0.25">
      <c r="A58" s="61"/>
      <c r="B58" s="62"/>
      <c r="C58" s="78"/>
      <c r="D58" s="82" t="s">
        <v>92</v>
      </c>
      <c r="E58" s="83">
        <f>SUM(E48:E57)</f>
        <v>17.5</v>
      </c>
      <c r="F58" s="64"/>
      <c r="G58" s="82" t="s">
        <v>92</v>
      </c>
      <c r="H58" s="83">
        <f>SUM(H48:H57)</f>
        <v>15</v>
      </c>
      <c r="I58" s="64"/>
      <c r="J58" s="82" t="s">
        <v>92</v>
      </c>
      <c r="K58" s="83">
        <f>SUM(K48:K57)</f>
        <v>0</v>
      </c>
      <c r="L58" s="64"/>
      <c r="M58" s="82" t="s">
        <v>92</v>
      </c>
      <c r="N58" s="83">
        <f>SUM(N48:N57)</f>
        <v>0</v>
      </c>
      <c r="O58" s="63"/>
      <c r="P58" s="65"/>
      <c r="Q58" s="65"/>
      <c r="R58" s="63"/>
      <c r="S58" s="63"/>
      <c r="T58" s="63"/>
      <c r="U58" s="63"/>
      <c r="V58" s="63"/>
    </row>
    <row r="59" spans="1:22" x14ac:dyDescent="0.25">
      <c r="A59" s="61"/>
      <c r="B59" s="62"/>
      <c r="C59" s="78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3"/>
      <c r="P59" s="65"/>
      <c r="Q59" s="65"/>
      <c r="R59" s="63"/>
      <c r="S59" s="63"/>
      <c r="T59" s="63"/>
      <c r="U59" s="63"/>
      <c r="V59" s="63"/>
    </row>
    <row r="60" spans="1:22" x14ac:dyDescent="0.25">
      <c r="A60" s="61"/>
      <c r="B60" s="62"/>
      <c r="C60" s="78"/>
      <c r="D60" s="191" t="s">
        <v>211</v>
      </c>
      <c r="E60" s="192"/>
      <c r="F60" s="64"/>
      <c r="G60" s="191" t="s">
        <v>210</v>
      </c>
      <c r="H60" s="192"/>
      <c r="I60" s="64"/>
      <c r="J60" s="191" t="s">
        <v>208</v>
      </c>
      <c r="K60" s="192"/>
      <c r="L60" s="64"/>
      <c r="M60" s="191" t="s">
        <v>209</v>
      </c>
      <c r="N60" s="192"/>
      <c r="O60" s="63"/>
      <c r="P60" s="65"/>
      <c r="Q60" s="65"/>
      <c r="R60" s="63"/>
      <c r="S60" s="63"/>
      <c r="T60" s="63"/>
      <c r="U60" s="63"/>
      <c r="V60" s="63"/>
    </row>
    <row r="61" spans="1:22" x14ac:dyDescent="0.25">
      <c r="A61" s="61"/>
      <c r="B61" s="62"/>
      <c r="C61" s="78"/>
      <c r="D61" s="129"/>
      <c r="E61" s="129"/>
      <c r="F61" s="64"/>
      <c r="G61" s="129"/>
      <c r="H61" s="129"/>
      <c r="I61" s="64"/>
      <c r="J61" s="65"/>
      <c r="K61" s="65"/>
      <c r="L61" s="64"/>
      <c r="M61" s="65"/>
      <c r="N61" s="65"/>
      <c r="O61" s="63"/>
      <c r="P61" s="65"/>
      <c r="Q61" s="65"/>
      <c r="R61" s="63"/>
      <c r="S61" s="63"/>
      <c r="T61" s="63"/>
      <c r="U61" s="63"/>
      <c r="V61" s="63"/>
    </row>
    <row r="62" spans="1:22" x14ac:dyDescent="0.25">
      <c r="A62" s="61"/>
      <c r="B62" s="62"/>
      <c r="C62" s="78"/>
      <c r="D62" s="65"/>
      <c r="E62" s="65"/>
      <c r="F62" s="64"/>
      <c r="G62" s="129"/>
      <c r="H62" s="129"/>
      <c r="I62" s="64"/>
      <c r="J62" s="65"/>
      <c r="K62" s="65"/>
      <c r="L62" s="64"/>
      <c r="M62" s="65"/>
      <c r="N62" s="65"/>
      <c r="O62" s="63"/>
      <c r="P62" s="65"/>
      <c r="Q62" s="65"/>
      <c r="R62" s="63"/>
      <c r="S62" s="63"/>
      <c r="T62" s="63"/>
      <c r="U62" s="63"/>
      <c r="V62" s="63"/>
    </row>
    <row r="63" spans="1:22" x14ac:dyDescent="0.25">
      <c r="A63" s="61"/>
      <c r="B63" s="62"/>
      <c r="C63" s="78"/>
      <c r="D63" s="65"/>
      <c r="E63" s="65"/>
      <c r="F63" s="64"/>
      <c r="G63" s="65"/>
      <c r="H63" s="65"/>
      <c r="I63" s="64"/>
      <c r="J63" s="65"/>
      <c r="K63" s="65"/>
      <c r="L63" s="64"/>
      <c r="M63" s="65"/>
      <c r="N63" s="65"/>
      <c r="O63" s="63"/>
      <c r="P63" s="65"/>
      <c r="Q63" s="65"/>
      <c r="R63" s="63"/>
      <c r="S63" s="63"/>
      <c r="T63" s="63"/>
      <c r="U63" s="63"/>
      <c r="V63" s="63"/>
    </row>
    <row r="64" spans="1:22" x14ac:dyDescent="0.25">
      <c r="A64" s="75" t="s">
        <v>93</v>
      </c>
      <c r="B64" s="80"/>
      <c r="C64" s="81"/>
      <c r="D64" s="65"/>
      <c r="E64" s="65"/>
      <c r="F64" s="64"/>
      <c r="G64" s="65"/>
      <c r="H64" s="65"/>
      <c r="I64" s="64"/>
      <c r="J64" s="65"/>
      <c r="K64" s="65"/>
      <c r="L64" s="64"/>
      <c r="M64" s="65"/>
      <c r="N64" s="65"/>
      <c r="O64" s="63"/>
      <c r="P64" s="65"/>
      <c r="Q64" s="65"/>
      <c r="R64" s="63"/>
      <c r="S64" s="63"/>
      <c r="T64" s="63"/>
      <c r="U64" s="63"/>
      <c r="V64" s="63"/>
    </row>
    <row r="65" spans="1:22" x14ac:dyDescent="0.25">
      <c r="A65" s="61"/>
      <c r="B65" s="62"/>
      <c r="C65" s="78"/>
      <c r="D65" s="65"/>
      <c r="E65" s="65"/>
      <c r="F65" s="64"/>
      <c r="G65" s="65"/>
      <c r="H65" s="65"/>
      <c r="I65" s="64"/>
      <c r="J65" s="65"/>
      <c r="K65" s="65"/>
      <c r="L65" s="64"/>
      <c r="M65" s="65"/>
      <c r="N65" s="65"/>
      <c r="O65" s="63"/>
      <c r="P65" s="65"/>
      <c r="Q65" s="65"/>
      <c r="R65" s="63"/>
      <c r="S65" s="63"/>
      <c r="T65" s="63"/>
      <c r="U65" s="63"/>
      <c r="V65" s="63"/>
    </row>
    <row r="66" spans="1:22" x14ac:dyDescent="0.25">
      <c r="A66" s="61"/>
      <c r="B66" s="62"/>
      <c r="C66" s="78"/>
      <c r="D66" s="65"/>
      <c r="E66" s="65"/>
      <c r="F66" s="64"/>
      <c r="G66" s="65"/>
      <c r="H66" s="65"/>
      <c r="I66" s="64"/>
      <c r="J66" s="65"/>
      <c r="K66" s="65"/>
      <c r="L66" s="64"/>
      <c r="M66" s="65"/>
      <c r="N66" s="65"/>
      <c r="O66" s="63"/>
      <c r="P66" s="65"/>
      <c r="Q66" s="65"/>
      <c r="R66" s="63"/>
      <c r="S66" s="63"/>
      <c r="T66" s="63"/>
      <c r="U66" s="63"/>
      <c r="V66" s="63"/>
    </row>
    <row r="67" spans="1:22" x14ac:dyDescent="0.25">
      <c r="A67" s="61"/>
      <c r="B67" s="62"/>
      <c r="C67" s="78"/>
      <c r="D67" s="65"/>
      <c r="E67" s="65"/>
      <c r="F67" s="64"/>
      <c r="G67" s="65"/>
      <c r="H67" s="65"/>
      <c r="I67" s="64"/>
      <c r="J67" s="65"/>
      <c r="K67" s="65"/>
      <c r="L67" s="64"/>
      <c r="M67" s="65"/>
      <c r="N67" s="65"/>
      <c r="O67" s="63"/>
      <c r="P67" s="65"/>
      <c r="Q67" s="65"/>
      <c r="R67" s="63"/>
      <c r="S67" s="63"/>
      <c r="T67" s="63"/>
      <c r="U67" s="63"/>
      <c r="V67" s="63"/>
    </row>
    <row r="68" spans="1:22" ht="15.75" customHeight="1" x14ac:dyDescent="0.25">
      <c r="A68" s="61"/>
      <c r="B68" s="62"/>
      <c r="C68" s="78"/>
      <c r="D68" s="65"/>
      <c r="E68" s="65"/>
      <c r="F68" s="64"/>
      <c r="G68" s="65"/>
      <c r="H68" s="65"/>
      <c r="I68" s="64"/>
      <c r="J68" s="65"/>
      <c r="K68" s="65"/>
      <c r="L68" s="64"/>
      <c r="M68" s="65"/>
      <c r="N68" s="65"/>
      <c r="O68" s="63"/>
      <c r="P68" s="65"/>
      <c r="Q68" s="65"/>
      <c r="R68" s="63"/>
      <c r="S68" s="63"/>
      <c r="T68" s="63"/>
      <c r="U68" s="63"/>
      <c r="V68" s="63"/>
    </row>
    <row r="69" spans="1:22" ht="15.75" customHeight="1" x14ac:dyDescent="0.25">
      <c r="A69" s="61"/>
      <c r="B69" s="62"/>
      <c r="C69" s="78"/>
      <c r="D69" s="65"/>
      <c r="E69" s="65"/>
      <c r="F69" s="64"/>
      <c r="G69" s="65"/>
      <c r="H69" s="65"/>
      <c r="I69" s="64"/>
      <c r="J69" s="65"/>
      <c r="K69" s="65"/>
      <c r="L69" s="64"/>
      <c r="M69" s="65"/>
      <c r="N69" s="65"/>
      <c r="O69" s="63"/>
      <c r="P69" s="65"/>
      <c r="Q69" s="65"/>
      <c r="R69" s="63"/>
      <c r="S69" s="63"/>
      <c r="T69" s="63"/>
      <c r="U69" s="63"/>
      <c r="V69" s="63"/>
    </row>
    <row r="70" spans="1:22" ht="15.75" customHeight="1" x14ac:dyDescent="0.25">
      <c r="A70" s="61"/>
      <c r="B70" s="62"/>
      <c r="C70" s="78"/>
      <c r="D70" s="65"/>
      <c r="E70" s="65"/>
      <c r="F70" s="64"/>
      <c r="G70" s="65"/>
      <c r="H70" s="65"/>
      <c r="I70" s="64"/>
      <c r="J70" s="65"/>
      <c r="K70" s="65"/>
      <c r="L70" s="64"/>
      <c r="M70" s="65"/>
      <c r="N70" s="65"/>
      <c r="O70" s="63"/>
      <c r="P70" s="65"/>
      <c r="Q70" s="65"/>
      <c r="R70" s="63"/>
      <c r="S70" s="63"/>
      <c r="T70" s="63"/>
      <c r="U70" s="63"/>
      <c r="V70" s="63"/>
    </row>
    <row r="71" spans="1:22" ht="11.25" customHeight="1" x14ac:dyDescent="0.25">
      <c r="A71" s="189" t="s">
        <v>314</v>
      </c>
      <c r="B71" s="189"/>
      <c r="C71" s="190"/>
      <c r="D71" s="82" t="s">
        <v>92</v>
      </c>
      <c r="E71" s="83">
        <f>SUM(E61:E70)</f>
        <v>0</v>
      </c>
      <c r="F71" s="64"/>
      <c r="G71" s="82" t="s">
        <v>92</v>
      </c>
      <c r="H71" s="83">
        <f>SUM(H61:H70)</f>
        <v>0</v>
      </c>
      <c r="I71" s="64"/>
      <c r="J71" s="82" t="s">
        <v>92</v>
      </c>
      <c r="K71" s="83">
        <f>SUM(K61:K70)</f>
        <v>0</v>
      </c>
      <c r="L71" s="64"/>
      <c r="M71" s="82" t="s">
        <v>92</v>
      </c>
      <c r="N71" s="83">
        <f>SUM(N61:N70)</f>
        <v>0</v>
      </c>
      <c r="O71" s="63"/>
      <c r="P71" s="82" t="s">
        <v>92</v>
      </c>
      <c r="Q71" s="123">
        <f>SUM(Q9:Q70)</f>
        <v>0</v>
      </c>
      <c r="R71" s="63"/>
      <c r="S71" s="63"/>
      <c r="T71" s="63"/>
      <c r="U71" s="63"/>
      <c r="V71" s="63"/>
    </row>
    <row r="72" spans="1:22" ht="12.75" customHeight="1" x14ac:dyDescent="0.25">
      <c r="A72" s="182" t="s">
        <v>240</v>
      </c>
      <c r="B72" s="182"/>
      <c r="C72" s="183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66"/>
      <c r="P72" s="66"/>
      <c r="Q72" s="66"/>
      <c r="R72" s="66"/>
      <c r="S72" s="66"/>
      <c r="T72" s="66"/>
      <c r="U72" s="66"/>
      <c r="V72" s="66"/>
    </row>
    <row r="73" spans="1:22" ht="15.75" customHeight="1" x14ac:dyDescent="0.25">
      <c r="A73" s="154" t="s">
        <v>242</v>
      </c>
      <c r="B73" s="154"/>
      <c r="C73" s="155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66"/>
      <c r="P73" s="66"/>
      <c r="Q73" s="66"/>
      <c r="R73" s="66"/>
      <c r="S73" s="66"/>
      <c r="T73" s="66"/>
      <c r="U73" s="66"/>
      <c r="V73" s="66"/>
    </row>
    <row r="74" spans="1:22" x14ac:dyDescent="0.25">
      <c r="A74" s="154" t="s">
        <v>241</v>
      </c>
      <c r="B74" s="154"/>
      <c r="C74" s="155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66"/>
      <c r="P74" s="66"/>
      <c r="Q74" s="66"/>
      <c r="R74" s="66"/>
      <c r="S74" s="66"/>
      <c r="T74" s="66"/>
      <c r="U74" s="66"/>
      <c r="V74" s="66"/>
    </row>
    <row r="75" spans="1:22" ht="15.75" customHeight="1" x14ac:dyDescent="0.25">
      <c r="A75" s="157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</row>
    <row r="76" spans="1:22" ht="15.75" customHeight="1" x14ac:dyDescent="0.25">
      <c r="A76" s="157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</row>
    <row r="77" spans="1:22" x14ac:dyDescent="0.25">
      <c r="A77" s="61"/>
      <c r="B77" s="61"/>
      <c r="C77" s="62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</row>
    <row r="78" spans="1:22" x14ac:dyDescent="0.25">
      <c r="A78" s="61"/>
      <c r="B78" s="61"/>
      <c r="C78" s="62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</row>
    <row r="79" spans="1:22" x14ac:dyDescent="0.25">
      <c r="A79" s="61"/>
      <c r="B79" s="61"/>
      <c r="C79" s="62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</row>
    <row r="80" spans="1:22" x14ac:dyDescent="0.25">
      <c r="A80" s="61"/>
      <c r="B80" s="61"/>
      <c r="C80" s="62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</row>
    <row r="81" spans="1:14" x14ac:dyDescent="0.25">
      <c r="A81" s="61"/>
      <c r="B81" s="61"/>
      <c r="C81" s="62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</row>
    <row r="82" spans="1:14" x14ac:dyDescent="0.25">
      <c r="A82" s="61"/>
      <c r="B82" s="61"/>
      <c r="C82" s="62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</row>
    <row r="83" spans="1:14" x14ac:dyDescent="0.25">
      <c r="A83" s="61"/>
      <c r="B83" s="61"/>
      <c r="C83" s="62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</row>
    <row r="84" spans="1:14" x14ac:dyDescent="0.25">
      <c r="A84" s="61"/>
      <c r="B84" s="61"/>
      <c r="C84" s="62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</row>
    <row r="85" spans="1:14" x14ac:dyDescent="0.25">
      <c r="A85" s="61"/>
      <c r="B85" s="61"/>
      <c r="C85" s="62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</row>
    <row r="86" spans="1:14" x14ac:dyDescent="0.25">
      <c r="A86" s="61"/>
      <c r="B86" s="61"/>
      <c r="C86" s="62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</row>
    <row r="87" spans="1:14" x14ac:dyDescent="0.25">
      <c r="A87" s="61"/>
      <c r="B87" s="61"/>
      <c r="C87" s="62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</row>
    <row r="88" spans="1:14" x14ac:dyDescent="0.25">
      <c r="A88" s="61"/>
      <c r="B88" s="61"/>
      <c r="C88" s="62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</row>
    <row r="89" spans="1:14" x14ac:dyDescent="0.25">
      <c r="A89" s="61"/>
      <c r="B89" s="61"/>
      <c r="C89" s="62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</row>
    <row r="90" spans="1:14" x14ac:dyDescent="0.25">
      <c r="A90" s="61"/>
      <c r="B90" s="61"/>
      <c r="C90" s="62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</row>
    <row r="91" spans="1:14" x14ac:dyDescent="0.25">
      <c r="A91" s="61"/>
      <c r="B91" s="61"/>
      <c r="C91" s="62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</row>
    <row r="92" spans="1:14" x14ac:dyDescent="0.25">
      <c r="A92" s="61"/>
      <c r="B92" s="61"/>
      <c r="C92" s="62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</row>
    <row r="93" spans="1:14" x14ac:dyDescent="0.25">
      <c r="A93" s="61"/>
      <c r="B93" s="61"/>
      <c r="C93" s="62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</row>
    <row r="94" spans="1:14" x14ac:dyDescent="0.25">
      <c r="A94" s="61"/>
      <c r="B94" s="61"/>
      <c r="C94" s="62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</row>
    <row r="95" spans="1:14" x14ac:dyDescent="0.25">
      <c r="A95" s="61"/>
      <c r="B95" s="61"/>
      <c r="C95" s="62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</row>
    <row r="96" spans="1:14" x14ac:dyDescent="0.25">
      <c r="A96" s="61"/>
      <c r="B96" s="61"/>
      <c r="C96" s="62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</row>
    <row r="97" spans="1:14" x14ac:dyDescent="0.25">
      <c r="A97" s="61"/>
      <c r="B97" s="61"/>
      <c r="C97" s="62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</row>
    <row r="98" spans="1:14" x14ac:dyDescent="0.25">
      <c r="A98" s="61"/>
      <c r="B98" s="61"/>
      <c r="C98" s="62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</row>
    <row r="99" spans="1:14" x14ac:dyDescent="0.25">
      <c r="A99" s="61"/>
      <c r="B99" s="61"/>
      <c r="C99" s="62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</row>
    <row r="100" spans="1:14" x14ac:dyDescent="0.25">
      <c r="A100" s="61"/>
      <c r="B100" s="61"/>
      <c r="C100" s="62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</row>
    <row r="101" spans="1:14" x14ac:dyDescent="0.25">
      <c r="A101" s="61"/>
      <c r="B101" s="61"/>
      <c r="C101" s="62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</row>
    <row r="102" spans="1:14" x14ac:dyDescent="0.25">
      <c r="A102" s="61"/>
      <c r="B102" s="61"/>
      <c r="C102" s="62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</row>
    <row r="103" spans="1:14" x14ac:dyDescent="0.25">
      <c r="A103" s="61"/>
      <c r="B103" s="61"/>
      <c r="C103" s="62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</row>
    <row r="104" spans="1:14" x14ac:dyDescent="0.25"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</row>
  </sheetData>
  <mergeCells count="33">
    <mergeCell ref="M21:N21"/>
    <mergeCell ref="M60:N60"/>
    <mergeCell ref="D34:E34"/>
    <mergeCell ref="G34:H34"/>
    <mergeCell ref="J34:K34"/>
    <mergeCell ref="M34:N34"/>
    <mergeCell ref="D47:E47"/>
    <mergeCell ref="G47:H47"/>
    <mergeCell ref="J47:K47"/>
    <mergeCell ref="M47:N47"/>
    <mergeCell ref="M8:N8"/>
    <mergeCell ref="P8:Q8"/>
    <mergeCell ref="A1:C1"/>
    <mergeCell ref="D1:F1"/>
    <mergeCell ref="G1:J1"/>
    <mergeCell ref="K1:Q1"/>
    <mergeCell ref="A2:A6"/>
    <mergeCell ref="B2:Q2"/>
    <mergeCell ref="B3:Q3"/>
    <mergeCell ref="B4:Q4"/>
    <mergeCell ref="B5:Q5"/>
    <mergeCell ref="B6:Q6"/>
    <mergeCell ref="A72:C72"/>
    <mergeCell ref="D60:E60"/>
    <mergeCell ref="G60:H60"/>
    <mergeCell ref="J60:K60"/>
    <mergeCell ref="D8:E8"/>
    <mergeCell ref="G8:H8"/>
    <mergeCell ref="J8:K8"/>
    <mergeCell ref="D21:E21"/>
    <mergeCell ref="G21:H21"/>
    <mergeCell ref="J21:K21"/>
    <mergeCell ref="A71:C71"/>
  </mergeCells>
  <pageMargins left="0.75" right="0.75" top="1" bottom="1" header="0.5" footer="0.5"/>
  <pageSetup scale="5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published="0">
    <pageSetUpPr fitToPage="1"/>
  </sheetPr>
  <dimension ref="A1:V104"/>
  <sheetViews>
    <sheetView zoomScaleNormal="100" workbookViewId="0">
      <selection activeCell="A71" sqref="A71:C71"/>
    </sheetView>
  </sheetViews>
  <sheetFormatPr defaultColWidth="11.42578125" defaultRowHeight="15.75" x14ac:dyDescent="0.25"/>
  <cols>
    <col min="1" max="1" width="24" style="59" customWidth="1"/>
    <col min="2" max="2" width="6" style="59" customWidth="1"/>
    <col min="3" max="3" width="9.7109375" style="60" bestFit="1" customWidth="1"/>
    <col min="4" max="4" width="15.140625" style="59" customWidth="1"/>
    <col min="5" max="5" width="5" style="59" customWidth="1"/>
    <col min="6" max="6" width="3.28515625" style="59" customWidth="1"/>
    <col min="7" max="7" width="15.140625" style="59" customWidth="1"/>
    <col min="8" max="8" width="5" style="59" customWidth="1"/>
    <col min="9" max="9" width="3.28515625" style="59" customWidth="1"/>
    <col min="10" max="10" width="15.28515625" style="59" customWidth="1"/>
    <col min="11" max="11" width="5" style="59" customWidth="1"/>
    <col min="12" max="12" width="3.28515625" style="59" customWidth="1"/>
    <col min="13" max="13" width="15.140625" style="59" customWidth="1"/>
    <col min="14" max="14" width="5" style="59" customWidth="1"/>
    <col min="15" max="15" width="3.85546875" style="59" customWidth="1"/>
    <col min="16" max="16" width="15.140625" style="59" customWidth="1"/>
    <col min="17" max="17" width="3.140625" style="59" customWidth="1"/>
    <col min="18" max="16384" width="11.42578125" style="59"/>
  </cols>
  <sheetData>
    <row r="1" spans="1:22" ht="33" customHeight="1" x14ac:dyDescent="0.45">
      <c r="A1" s="184" t="s">
        <v>54</v>
      </c>
      <c r="B1" s="184"/>
      <c r="C1" s="184"/>
      <c r="D1" s="185" t="s">
        <v>215</v>
      </c>
      <c r="E1" s="185"/>
      <c r="F1" s="185"/>
      <c r="G1" s="186" t="s">
        <v>214</v>
      </c>
      <c r="H1" s="187"/>
      <c r="I1" s="187"/>
      <c r="J1" s="187"/>
      <c r="K1" s="194">
        <f>E19+H19+E32+H32+E45+H45+E58+H58+K19+K32+E71+H71+K45+N19+N32+N45+K58+K71+N71+N58</f>
        <v>130.5</v>
      </c>
      <c r="L1" s="186"/>
      <c r="M1" s="186"/>
      <c r="N1" s="186"/>
      <c r="O1" s="186"/>
      <c r="P1" s="186"/>
      <c r="Q1" s="186"/>
      <c r="R1" s="63"/>
      <c r="S1" s="63"/>
      <c r="T1" s="63"/>
      <c r="U1" s="63"/>
      <c r="V1" s="63"/>
    </row>
    <row r="2" spans="1:22" s="61" customFormat="1" ht="15.75" customHeight="1" x14ac:dyDescent="0.2">
      <c r="A2" s="188" t="s">
        <v>27</v>
      </c>
      <c r="B2" s="193" t="s">
        <v>117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64"/>
      <c r="S2" s="64"/>
      <c r="T2" s="64"/>
      <c r="U2" s="64"/>
      <c r="V2" s="64"/>
    </row>
    <row r="3" spans="1:22" s="61" customFormat="1" ht="15.75" customHeight="1" x14ac:dyDescent="0.2">
      <c r="A3" s="188"/>
      <c r="B3" s="193" t="s">
        <v>26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64"/>
      <c r="S3" s="64"/>
      <c r="T3" s="64"/>
      <c r="U3" s="64"/>
      <c r="V3" s="64"/>
    </row>
    <row r="4" spans="1:22" s="61" customFormat="1" ht="15.75" customHeight="1" x14ac:dyDescent="0.2">
      <c r="A4" s="188"/>
      <c r="B4" s="193" t="s">
        <v>116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64"/>
      <c r="S4" s="64"/>
      <c r="T4" s="64"/>
      <c r="U4" s="64"/>
      <c r="V4" s="64"/>
    </row>
    <row r="5" spans="1:22" s="61" customFormat="1" ht="15.75" customHeight="1" x14ac:dyDescent="0.2">
      <c r="A5" s="188"/>
      <c r="B5" s="193" t="s">
        <v>276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64"/>
      <c r="S5" s="64"/>
      <c r="T5" s="64"/>
      <c r="U5" s="64"/>
      <c r="V5" s="64"/>
    </row>
    <row r="6" spans="1:22" s="61" customFormat="1" ht="15.75" customHeight="1" x14ac:dyDescent="0.2">
      <c r="A6" s="188"/>
      <c r="B6" s="193" t="s">
        <v>203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64"/>
      <c r="S6" s="64"/>
      <c r="T6" s="64"/>
      <c r="U6" s="64"/>
      <c r="V6" s="64"/>
    </row>
    <row r="7" spans="1:22" s="61" customFormat="1" ht="15.75" customHeight="1" x14ac:dyDescent="0.25">
      <c r="A7" s="73" t="s">
        <v>111</v>
      </c>
      <c r="B7" s="74" t="s">
        <v>110</v>
      </c>
      <c r="C7" s="73" t="s">
        <v>109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4"/>
      <c r="S7" s="64"/>
      <c r="T7" s="64"/>
      <c r="U7" s="64"/>
      <c r="V7" s="64"/>
    </row>
    <row r="8" spans="1:22" x14ac:dyDescent="0.25">
      <c r="A8" s="75" t="s">
        <v>108</v>
      </c>
      <c r="B8" s="75"/>
      <c r="C8" s="76"/>
      <c r="D8" s="191" t="s">
        <v>143</v>
      </c>
      <c r="E8" s="192"/>
      <c r="F8" s="64"/>
      <c r="G8" s="191" t="s">
        <v>144</v>
      </c>
      <c r="H8" s="192"/>
      <c r="I8" s="64"/>
      <c r="J8" s="191" t="s">
        <v>153</v>
      </c>
      <c r="K8" s="192"/>
      <c r="L8" s="64"/>
      <c r="M8" s="191" t="s">
        <v>154</v>
      </c>
      <c r="N8" s="192"/>
      <c r="O8" s="63"/>
      <c r="P8" s="191" t="s">
        <v>107</v>
      </c>
      <c r="Q8" s="192"/>
      <c r="R8" s="63"/>
      <c r="S8" s="63"/>
      <c r="T8" s="63"/>
      <c r="U8" s="63"/>
      <c r="V8" s="63"/>
    </row>
    <row r="9" spans="1:22" x14ac:dyDescent="0.25">
      <c r="A9" s="61"/>
      <c r="B9" s="62"/>
      <c r="C9" s="77" t="s">
        <v>101</v>
      </c>
      <c r="D9" s="127" t="str">
        <f>CONCATENATE(IntroToChE," - ChEIntro")</f>
        <v>CBE 170 - ChEIntro</v>
      </c>
      <c r="E9" s="128">
        <v>2</v>
      </c>
      <c r="F9" s="64"/>
      <c r="G9" s="127" t="str">
        <f>CONCATENATE(Calculus2, " - Calc2")</f>
        <v>Math 113 - Calc2</v>
      </c>
      <c r="H9" s="128">
        <v>4</v>
      </c>
      <c r="I9" s="64"/>
      <c r="J9" s="130" t="str">
        <f>AmerHer</f>
        <v>A Htg 100</v>
      </c>
      <c r="K9" s="131">
        <v>3</v>
      </c>
      <c r="L9" s="64"/>
      <c r="M9" s="65"/>
      <c r="N9" s="65"/>
      <c r="O9" s="63"/>
      <c r="P9" s="65"/>
      <c r="Q9" s="122"/>
      <c r="R9" s="63"/>
      <c r="S9" s="63"/>
      <c r="T9" s="63"/>
      <c r="U9" s="63"/>
      <c r="V9" s="63"/>
    </row>
    <row r="10" spans="1:22" x14ac:dyDescent="0.25">
      <c r="A10" s="61"/>
      <c r="B10" s="62"/>
      <c r="C10" s="77" t="s">
        <v>101</v>
      </c>
      <c r="D10" s="127" t="str">
        <f>CONCATENATE(Calculus1, " - Calc1")</f>
        <v>Math 112 - Calc1</v>
      </c>
      <c r="E10" s="128">
        <v>4</v>
      </c>
      <c r="F10" s="64"/>
      <c r="G10" s="127" t="str">
        <f>CONCATENATE(Chem2, " - Chem2")</f>
        <v>Chem 112 - Chem2</v>
      </c>
      <c r="H10" s="128">
        <v>3</v>
      </c>
      <c r="I10" s="64"/>
      <c r="J10" s="130" t="str">
        <f>CONCATENATE("MMBio 221"," - Biology*")</f>
        <v>MMBio 221 - Biology*</v>
      </c>
      <c r="K10" s="131">
        <v>3</v>
      </c>
      <c r="L10" s="64"/>
      <c r="M10" s="65"/>
      <c r="N10" s="65"/>
      <c r="O10" s="63"/>
      <c r="P10" s="65"/>
      <c r="Q10" s="65"/>
      <c r="R10" s="63"/>
      <c r="S10" s="63"/>
      <c r="T10" s="63"/>
      <c r="U10" s="63"/>
      <c r="V10" s="63"/>
    </row>
    <row r="11" spans="1:22" x14ac:dyDescent="0.25">
      <c r="A11" s="61"/>
      <c r="B11" s="62"/>
      <c r="C11" s="77" t="s">
        <v>100</v>
      </c>
      <c r="D11" s="127" t="str">
        <f>CONCATENATE(Chem1, " - Chem1")</f>
        <v>Chem 111 - Chem1</v>
      </c>
      <c r="E11" s="128">
        <v>4</v>
      </c>
      <c r="F11" s="64"/>
      <c r="G11" s="132" t="str">
        <f>CONCATENATE(Physics1, " - Physics1")</f>
        <v>Phscs 121 - Physics1</v>
      </c>
      <c r="H11" s="133">
        <v>3</v>
      </c>
      <c r="I11" s="64"/>
      <c r="J11" s="130" t="str">
        <f>TeachingsDoctrinesBofM</f>
        <v>B of M</v>
      </c>
      <c r="K11" s="131">
        <v>2</v>
      </c>
      <c r="L11" s="64"/>
      <c r="M11" s="65"/>
      <c r="N11" s="65"/>
      <c r="O11" s="63"/>
      <c r="P11" s="65"/>
      <c r="Q11" s="65"/>
      <c r="R11" s="63"/>
      <c r="S11" s="63"/>
      <c r="T11" s="63"/>
      <c r="U11" s="63"/>
      <c r="V11" s="63"/>
    </row>
    <row r="12" spans="1:22" x14ac:dyDescent="0.25">
      <c r="A12" s="61"/>
      <c r="B12" s="62"/>
      <c r="C12" s="77" t="s">
        <v>100</v>
      </c>
      <c r="D12" s="127" t="str">
        <f>CONCATENATE(FreshmanSeminar," - FreshSem")</f>
        <v>CBE 191 - FreshSem</v>
      </c>
      <c r="E12" s="128">
        <v>0.5</v>
      </c>
      <c r="F12" s="64"/>
      <c r="G12" s="130" t="str">
        <f>CONCATENATE(Econ," - Econ")</f>
        <v>Econ 110 - Econ</v>
      </c>
      <c r="H12" s="131">
        <v>3</v>
      </c>
      <c r="I12" s="64"/>
      <c r="J12" s="65"/>
      <c r="K12" s="65"/>
      <c r="L12" s="64"/>
      <c r="M12" s="65"/>
      <c r="N12" s="65"/>
      <c r="O12" s="63"/>
      <c r="P12" s="65"/>
      <c r="Q12" s="65"/>
      <c r="R12" s="63"/>
      <c r="S12" s="63"/>
      <c r="T12" s="63"/>
      <c r="U12" s="63"/>
      <c r="V12" s="63"/>
    </row>
    <row r="13" spans="1:22" x14ac:dyDescent="0.25">
      <c r="A13" s="61"/>
      <c r="B13" s="62"/>
      <c r="C13" s="77" t="s">
        <v>173</v>
      </c>
      <c r="D13" s="132" t="str">
        <f>Writing</f>
        <v>Wrtg 150</v>
      </c>
      <c r="E13" s="133">
        <v>3</v>
      </c>
      <c r="F13" s="64"/>
      <c r="G13" s="65"/>
      <c r="H13" s="145"/>
      <c r="I13" s="64"/>
      <c r="J13" s="65"/>
      <c r="K13" s="65"/>
      <c r="L13" s="64"/>
      <c r="M13" s="65"/>
      <c r="N13" s="65"/>
      <c r="O13" s="63"/>
      <c r="P13" s="65"/>
      <c r="Q13" s="65"/>
      <c r="R13" s="63"/>
      <c r="S13" s="63"/>
      <c r="T13" s="63"/>
      <c r="U13" s="63"/>
      <c r="V13" s="63"/>
    </row>
    <row r="14" spans="1:22" x14ac:dyDescent="0.25">
      <c r="A14" s="61"/>
      <c r="B14" s="62"/>
      <c r="C14" s="77" t="s">
        <v>97</v>
      </c>
      <c r="D14" s="130" t="str">
        <f>StudentSuccess</f>
        <v>Univ 101</v>
      </c>
      <c r="E14" s="131">
        <v>2</v>
      </c>
      <c r="F14" s="64"/>
      <c r="G14" s="129"/>
      <c r="H14" s="129"/>
      <c r="I14" s="64"/>
      <c r="J14" s="65"/>
      <c r="K14" s="65"/>
      <c r="L14" s="64"/>
      <c r="M14" s="65"/>
      <c r="N14" s="65"/>
      <c r="O14" s="63"/>
      <c r="P14" s="65"/>
      <c r="Q14" s="65"/>
      <c r="R14" s="63"/>
      <c r="S14" s="63"/>
      <c r="T14" s="63"/>
      <c r="U14" s="63"/>
      <c r="V14" s="63"/>
    </row>
    <row r="15" spans="1:22" x14ac:dyDescent="0.25">
      <c r="A15" s="61"/>
      <c r="B15" s="62"/>
      <c r="C15" s="77" t="s">
        <v>99</v>
      </c>
      <c r="D15" s="65"/>
      <c r="E15" s="65"/>
      <c r="F15" s="64"/>
      <c r="G15" s="65"/>
      <c r="H15" s="65"/>
      <c r="I15" s="64"/>
      <c r="J15" s="65"/>
      <c r="K15" s="65"/>
      <c r="L15" s="64"/>
      <c r="M15" s="65"/>
      <c r="N15" s="65"/>
      <c r="O15" s="63"/>
      <c r="P15" s="65"/>
      <c r="Q15" s="65"/>
      <c r="R15" s="63"/>
      <c r="S15" s="63"/>
      <c r="T15" s="63"/>
      <c r="U15" s="63"/>
      <c r="V15" s="63"/>
    </row>
    <row r="16" spans="1:22" x14ac:dyDescent="0.25">
      <c r="A16" s="61"/>
      <c r="B16" s="62"/>
      <c r="C16" s="77" t="s">
        <v>97</v>
      </c>
      <c r="D16" s="65"/>
      <c r="E16" s="65"/>
      <c r="F16" s="64"/>
      <c r="G16" s="65"/>
      <c r="H16" s="65"/>
      <c r="I16" s="64"/>
      <c r="J16" s="65"/>
      <c r="K16" s="65"/>
      <c r="L16" s="64"/>
      <c r="M16" s="65"/>
      <c r="N16" s="65"/>
      <c r="O16" s="63"/>
      <c r="P16" s="65"/>
      <c r="Q16" s="65"/>
      <c r="R16" s="63"/>
      <c r="S16" s="63"/>
      <c r="T16" s="63"/>
      <c r="U16" s="63"/>
      <c r="V16" s="63"/>
    </row>
    <row r="17" spans="1:22" x14ac:dyDescent="0.25">
      <c r="A17" s="61"/>
      <c r="B17" s="62"/>
      <c r="C17" s="77" t="s">
        <v>105</v>
      </c>
      <c r="D17" s="65"/>
      <c r="E17" s="65"/>
      <c r="F17" s="64"/>
      <c r="G17" s="65"/>
      <c r="H17" s="65"/>
      <c r="I17" s="64"/>
      <c r="J17" s="65"/>
      <c r="K17" s="65"/>
      <c r="L17" s="64"/>
      <c r="M17" s="65"/>
      <c r="N17" s="65"/>
      <c r="O17" s="63"/>
      <c r="P17" s="65"/>
      <c r="Q17" s="65"/>
      <c r="R17" s="63"/>
      <c r="S17" s="63"/>
      <c r="T17" s="63"/>
      <c r="U17" s="63"/>
      <c r="V17" s="63"/>
    </row>
    <row r="18" spans="1:22" x14ac:dyDescent="0.25">
      <c r="A18" s="61"/>
      <c r="B18" s="62"/>
      <c r="C18" s="79"/>
      <c r="D18" s="65"/>
      <c r="E18" s="65"/>
      <c r="F18" s="64"/>
      <c r="G18" s="65"/>
      <c r="H18" s="65"/>
      <c r="I18" s="64"/>
      <c r="J18" s="65"/>
      <c r="K18" s="65"/>
      <c r="L18" s="64"/>
      <c r="M18" s="65"/>
      <c r="N18" s="65"/>
      <c r="O18" s="63"/>
      <c r="P18" s="65"/>
      <c r="Q18" s="65"/>
      <c r="R18" s="63"/>
      <c r="S18" s="63"/>
      <c r="T18" s="63"/>
      <c r="U18" s="63"/>
      <c r="V18" s="63"/>
    </row>
    <row r="19" spans="1:22" x14ac:dyDescent="0.25">
      <c r="A19" s="61"/>
      <c r="B19" s="62"/>
      <c r="C19" s="77" t="s">
        <v>106</v>
      </c>
      <c r="D19" s="82" t="s">
        <v>92</v>
      </c>
      <c r="E19" s="83">
        <f>SUM(E9:E18)</f>
        <v>15.5</v>
      </c>
      <c r="F19" s="64"/>
      <c r="G19" s="82" t="s">
        <v>92</v>
      </c>
      <c r="H19" s="83">
        <f>SUM(H9:H18)</f>
        <v>13</v>
      </c>
      <c r="I19" s="64"/>
      <c r="J19" s="82" t="s">
        <v>92</v>
      </c>
      <c r="K19" s="83">
        <f>SUM(K9:K18)</f>
        <v>8</v>
      </c>
      <c r="L19" s="64"/>
      <c r="M19" s="82" t="s">
        <v>92</v>
      </c>
      <c r="N19" s="83">
        <f>SUM(N9:N18)</f>
        <v>0</v>
      </c>
      <c r="O19" s="63"/>
      <c r="P19" s="65"/>
      <c r="Q19" s="65"/>
      <c r="R19" s="63"/>
      <c r="S19" s="63"/>
      <c r="T19" s="63"/>
      <c r="U19" s="63"/>
      <c r="V19" s="63"/>
    </row>
    <row r="20" spans="1:22" x14ac:dyDescent="0.25">
      <c r="A20" s="61"/>
      <c r="B20" s="62"/>
      <c r="C20" s="77" t="s">
        <v>101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3"/>
      <c r="P20" s="65"/>
      <c r="Q20" s="65"/>
      <c r="R20" s="63"/>
      <c r="S20" s="63"/>
      <c r="T20" s="63"/>
      <c r="U20" s="63"/>
      <c r="V20" s="63"/>
    </row>
    <row r="21" spans="1:22" x14ac:dyDescent="0.25">
      <c r="A21" s="61"/>
      <c r="B21" s="62"/>
      <c r="C21" s="77" t="s">
        <v>101</v>
      </c>
      <c r="D21" s="191" t="s">
        <v>145</v>
      </c>
      <c r="E21" s="192"/>
      <c r="F21" s="64"/>
      <c r="G21" s="191" t="s">
        <v>146</v>
      </c>
      <c r="H21" s="192"/>
      <c r="I21" s="64"/>
      <c r="J21" s="191" t="s">
        <v>151</v>
      </c>
      <c r="K21" s="192"/>
      <c r="L21" s="64"/>
      <c r="M21" s="191" t="s">
        <v>152</v>
      </c>
      <c r="N21" s="192"/>
      <c r="O21" s="63"/>
      <c r="P21" s="65"/>
      <c r="Q21" s="65"/>
      <c r="R21" s="63"/>
      <c r="S21" s="63"/>
      <c r="T21" s="63"/>
      <c r="U21" s="63"/>
      <c r="V21" s="63"/>
    </row>
    <row r="22" spans="1:22" x14ac:dyDescent="0.25">
      <c r="A22" s="100" t="s">
        <v>104</v>
      </c>
      <c r="B22" s="101"/>
      <c r="C22" s="102"/>
      <c r="D22" s="127" t="str">
        <f>CONCATENATE(ComputerTools," - CompTools")</f>
        <v>CBE 263 - CompTools</v>
      </c>
      <c r="E22" s="128">
        <v>2</v>
      </c>
      <c r="F22" s="64"/>
      <c r="G22" s="127" t="str">
        <f>CONCATENATE(Fluids," - Fluids")</f>
        <v>CBE 374 - Fluids</v>
      </c>
      <c r="H22" s="128">
        <v>3</v>
      </c>
      <c r="I22" s="64"/>
      <c r="J22" s="127" t="str">
        <f>CONCATENATE(Materials," - Materials")</f>
        <v>CBE 378 - Materials</v>
      </c>
      <c r="K22" s="128">
        <v>3</v>
      </c>
      <c r="L22" s="64"/>
      <c r="M22" s="65"/>
      <c r="N22" s="65"/>
      <c r="O22" s="63"/>
      <c r="P22" s="65"/>
      <c r="Q22" s="65"/>
      <c r="R22" s="63"/>
      <c r="S22" s="63"/>
      <c r="T22" s="63"/>
      <c r="U22" s="63"/>
      <c r="V22" s="63"/>
    </row>
    <row r="23" spans="1:22" x14ac:dyDescent="0.25">
      <c r="A23" s="103" t="str">
        <f>LinearAlgebra</f>
        <v>Math 213</v>
      </c>
      <c r="B23" s="104">
        <v>2</v>
      </c>
      <c r="C23" s="103" t="s">
        <v>101</v>
      </c>
      <c r="D23" s="127" t="str">
        <f>CONCATENATE(Balances," - Balances")</f>
        <v>CBE 273 - Balances</v>
      </c>
      <c r="E23" s="128">
        <v>3</v>
      </c>
      <c r="F23" s="64"/>
      <c r="G23" s="127" t="str">
        <f>CONCATENATE(EngineeringMath2, " - EngMath2")</f>
        <v>Math 303 - EngMath2</v>
      </c>
      <c r="H23" s="128">
        <v>4</v>
      </c>
      <c r="I23" s="64"/>
      <c r="J23" s="130" t="str">
        <f>EternalFamily</f>
        <v>Eter Fam</v>
      </c>
      <c r="K23" s="131">
        <v>2</v>
      </c>
      <c r="L23" s="64"/>
      <c r="M23" s="65"/>
      <c r="N23" s="65"/>
      <c r="O23" s="63"/>
      <c r="P23" s="65"/>
      <c r="Q23" s="65"/>
      <c r="R23" s="63"/>
      <c r="S23" s="63"/>
      <c r="T23" s="63"/>
      <c r="U23" s="63"/>
      <c r="V23" s="63"/>
    </row>
    <row r="24" spans="1:22" x14ac:dyDescent="0.25">
      <c r="A24" s="103" t="str">
        <f>MultivariableCalculus</f>
        <v>Math 314</v>
      </c>
      <c r="B24" s="104">
        <v>3</v>
      </c>
      <c r="C24" s="103" t="s">
        <v>101</v>
      </c>
      <c r="D24" s="127" t="str">
        <f>CONCATENATE(EngineeringMath1, " - EngMath1")</f>
        <v>Math 302 - EngMath1</v>
      </c>
      <c r="E24" s="128">
        <v>4</v>
      </c>
      <c r="F24" s="64"/>
      <c r="G24" s="127" t="str">
        <f>CONCATENATE(ChEnAndSociety," - Env&amp;Safe")</f>
        <v>CBE 311 - Env&amp;Safe</v>
      </c>
      <c r="H24" s="128">
        <v>3</v>
      </c>
      <c r="I24" s="64"/>
      <c r="J24" s="130" t="str">
        <f>RelElec2</f>
        <v>Rel Elec 2</v>
      </c>
      <c r="K24" s="131">
        <v>2</v>
      </c>
      <c r="L24" s="64"/>
      <c r="M24" s="65"/>
      <c r="N24" s="65"/>
      <c r="O24" s="63"/>
      <c r="P24" s="65"/>
      <c r="Q24" s="65"/>
      <c r="R24" s="63"/>
      <c r="S24" s="63"/>
      <c r="T24" s="63"/>
      <c r="U24" s="63"/>
      <c r="V24" s="63"/>
    </row>
    <row r="25" spans="1:22" x14ac:dyDescent="0.25">
      <c r="A25" s="103" t="str">
        <f>ODEs</f>
        <v>Math 334</v>
      </c>
      <c r="B25" s="104">
        <v>3</v>
      </c>
      <c r="C25" s="103" t="s">
        <v>101</v>
      </c>
      <c r="D25" s="127" t="str">
        <f>CONCATENATE("Chem 357", " - OChem1")</f>
        <v>Chem 357 - OChem1</v>
      </c>
      <c r="E25" s="128">
        <v>3</v>
      </c>
      <c r="F25" s="64"/>
      <c r="G25" s="127" t="str">
        <f>CONCATENATE(BalancesFluidsLab," - Bal&amp;Fld Lab")</f>
        <v>CBE 285 - Bal&amp;Fld Lab</v>
      </c>
      <c r="H25" s="128">
        <v>0.5</v>
      </c>
      <c r="I25" s="64"/>
      <c r="J25" s="65"/>
      <c r="K25" s="65"/>
      <c r="L25" s="64"/>
      <c r="M25" s="65"/>
      <c r="N25" s="65"/>
      <c r="O25" s="63"/>
      <c r="P25" s="65"/>
      <c r="Q25" s="65"/>
      <c r="R25" s="63"/>
      <c r="S25" s="63"/>
      <c r="T25" s="63"/>
      <c r="U25" s="63"/>
      <c r="V25" s="63"/>
    </row>
    <row r="26" spans="1:22" x14ac:dyDescent="0.25">
      <c r="A26" s="100" t="s">
        <v>199</v>
      </c>
      <c r="B26" s="101"/>
      <c r="C26" s="102"/>
      <c r="D26" s="132" t="str">
        <f>CONCATENATE(Stats, " - Stats")</f>
        <v>Stat 121 - Stats</v>
      </c>
      <c r="E26" s="133">
        <v>3</v>
      </c>
      <c r="F26" s="64"/>
      <c r="G26" s="132" t="s">
        <v>47</v>
      </c>
      <c r="H26" s="133">
        <v>2</v>
      </c>
      <c r="I26" s="64"/>
      <c r="J26" s="65"/>
      <c r="K26" s="65"/>
      <c r="L26" s="64"/>
      <c r="M26" s="65"/>
      <c r="N26" s="65"/>
      <c r="O26" s="63"/>
      <c r="P26" s="65"/>
      <c r="Q26" s="65"/>
      <c r="R26" s="63"/>
      <c r="S26" s="63"/>
      <c r="T26" s="63"/>
      <c r="U26" s="63"/>
      <c r="V26" s="63"/>
    </row>
    <row r="27" spans="1:22" x14ac:dyDescent="0.25">
      <c r="A27" s="103" t="str">
        <f>CollegeChem1</f>
        <v>Chem 105</v>
      </c>
      <c r="B27" s="104">
        <v>4</v>
      </c>
      <c r="C27" s="103" t="s">
        <v>101</v>
      </c>
      <c r="D27" s="130" t="str">
        <f>CONCATENATE(CareerSkills1, " - CareerSkills 1")</f>
        <v>CBE 291 - CareerSkills 1</v>
      </c>
      <c r="E27" s="131">
        <v>0.5</v>
      </c>
      <c r="F27" s="64"/>
      <c r="G27" s="130" t="str">
        <f>JesusChristEverlastingGospel</f>
        <v>ChristGosp</v>
      </c>
      <c r="H27" s="131">
        <v>2</v>
      </c>
      <c r="I27" s="64"/>
      <c r="J27" s="65"/>
      <c r="K27" s="65"/>
      <c r="L27" s="64"/>
      <c r="M27" s="65"/>
      <c r="N27" s="65"/>
      <c r="O27" s="63"/>
      <c r="P27" s="65"/>
      <c r="Q27" s="65"/>
      <c r="R27" s="63"/>
      <c r="S27" s="63"/>
      <c r="T27" s="63"/>
      <c r="U27" s="63"/>
      <c r="V27" s="63"/>
    </row>
    <row r="28" spans="1:22" x14ac:dyDescent="0.25">
      <c r="A28" s="103" t="str">
        <f>CollegeChem2</f>
        <v>Chem 106</v>
      </c>
      <c r="B28" s="104">
        <v>3</v>
      </c>
      <c r="C28" s="103" t="s">
        <v>103</v>
      </c>
      <c r="D28" s="129"/>
      <c r="E28" s="129"/>
      <c r="F28" s="64"/>
      <c r="G28" s="129"/>
      <c r="H28" s="129"/>
      <c r="I28" s="64"/>
      <c r="J28" s="65"/>
      <c r="K28" s="65"/>
      <c r="L28" s="64"/>
      <c r="M28" s="65"/>
      <c r="N28" s="65"/>
      <c r="O28" s="63"/>
      <c r="P28" s="65"/>
      <c r="Q28" s="65"/>
      <c r="R28" s="63"/>
      <c r="S28" s="63"/>
      <c r="T28" s="63"/>
      <c r="U28" s="63"/>
      <c r="V28" s="63"/>
    </row>
    <row r="29" spans="1:22" x14ac:dyDescent="0.25">
      <c r="A29" s="103" t="str">
        <f>CollegeChemLab</f>
        <v>Chem 107</v>
      </c>
      <c r="B29" s="104">
        <v>1</v>
      </c>
      <c r="C29" s="103" t="s">
        <v>101</v>
      </c>
      <c r="D29" s="65"/>
      <c r="E29" s="65"/>
      <c r="F29" s="64"/>
      <c r="G29" s="129"/>
      <c r="H29" s="129"/>
      <c r="I29" s="64"/>
      <c r="J29" s="65"/>
      <c r="K29" s="65"/>
      <c r="L29" s="64"/>
      <c r="M29" s="65"/>
      <c r="N29" s="65"/>
      <c r="O29" s="63"/>
      <c r="P29" s="65"/>
      <c r="Q29" s="65"/>
      <c r="R29" s="63"/>
      <c r="S29" s="63"/>
      <c r="T29" s="63"/>
      <c r="U29" s="63"/>
      <c r="V29" s="63"/>
    </row>
    <row r="30" spans="1:22" x14ac:dyDescent="0.25">
      <c r="A30" s="75" t="s">
        <v>102</v>
      </c>
      <c r="B30" s="80"/>
      <c r="C30" s="80"/>
      <c r="D30" s="65"/>
      <c r="E30" s="65"/>
      <c r="F30" s="64"/>
      <c r="G30" s="65"/>
      <c r="H30" s="65"/>
      <c r="I30" s="64"/>
      <c r="J30" s="65"/>
      <c r="K30" s="65"/>
      <c r="L30" s="64"/>
      <c r="M30" s="65"/>
      <c r="N30" s="65"/>
      <c r="O30" s="63"/>
      <c r="P30" s="65"/>
      <c r="Q30" s="65"/>
      <c r="R30" s="63"/>
      <c r="S30" s="63"/>
      <c r="T30" s="63"/>
      <c r="U30" s="63"/>
      <c r="V30" s="63"/>
    </row>
    <row r="31" spans="1:22" x14ac:dyDescent="0.25">
      <c r="A31" s="61"/>
      <c r="B31" s="62"/>
      <c r="C31" s="77" t="s">
        <v>106</v>
      </c>
      <c r="D31" s="65"/>
      <c r="E31" s="65"/>
      <c r="F31" s="64"/>
      <c r="G31" s="65"/>
      <c r="H31" s="65"/>
      <c r="I31" s="64"/>
      <c r="J31" s="65"/>
      <c r="K31" s="65"/>
      <c r="L31" s="64"/>
      <c r="M31" s="65"/>
      <c r="N31" s="65"/>
      <c r="O31" s="63"/>
      <c r="P31" s="65"/>
      <c r="Q31" s="65"/>
      <c r="R31" s="63"/>
      <c r="S31" s="63"/>
      <c r="T31" s="63"/>
      <c r="U31" s="63"/>
      <c r="V31" s="63"/>
    </row>
    <row r="32" spans="1:22" x14ac:dyDescent="0.25">
      <c r="A32" s="61"/>
      <c r="B32" s="62"/>
      <c r="C32" s="77" t="s">
        <v>100</v>
      </c>
      <c r="D32" s="82" t="s">
        <v>92</v>
      </c>
      <c r="E32" s="83">
        <f>SUM(E22:E31)</f>
        <v>15.5</v>
      </c>
      <c r="F32" s="64"/>
      <c r="G32" s="82" t="s">
        <v>92</v>
      </c>
      <c r="H32" s="83">
        <f>SUM(H22:H31)</f>
        <v>14.5</v>
      </c>
      <c r="I32" s="64"/>
      <c r="J32" s="82" t="s">
        <v>92</v>
      </c>
      <c r="K32" s="83">
        <v>7</v>
      </c>
      <c r="L32" s="64"/>
      <c r="M32" s="82" t="s">
        <v>92</v>
      </c>
      <c r="N32" s="83">
        <f>SUM(N22:N31)</f>
        <v>0</v>
      </c>
      <c r="O32" s="63"/>
      <c r="P32" s="65"/>
      <c r="Q32" s="65"/>
      <c r="R32" s="63"/>
      <c r="S32" s="63"/>
      <c r="T32" s="63"/>
      <c r="U32" s="63"/>
      <c r="V32" s="63"/>
    </row>
    <row r="33" spans="1:22" x14ac:dyDescent="0.25">
      <c r="A33" s="61"/>
      <c r="B33" s="62"/>
      <c r="C33" s="77" t="s">
        <v>100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3"/>
      <c r="P33" s="65"/>
      <c r="Q33" s="65"/>
      <c r="R33" s="63"/>
      <c r="S33" s="63"/>
      <c r="T33" s="63"/>
      <c r="U33" s="63"/>
      <c r="V33" s="63"/>
    </row>
    <row r="34" spans="1:22" x14ac:dyDescent="0.25">
      <c r="A34" s="61"/>
      <c r="B34" s="62"/>
      <c r="C34" s="77" t="s">
        <v>106</v>
      </c>
      <c r="D34" s="191" t="s">
        <v>147</v>
      </c>
      <c r="E34" s="192"/>
      <c r="F34" s="64"/>
      <c r="G34" s="191" t="s">
        <v>148</v>
      </c>
      <c r="H34" s="192"/>
      <c r="I34" s="64"/>
      <c r="J34" s="191" t="s">
        <v>204</v>
      </c>
      <c r="K34" s="192"/>
      <c r="L34" s="64"/>
      <c r="M34" s="191" t="s">
        <v>205</v>
      </c>
      <c r="N34" s="192"/>
      <c r="O34" s="63"/>
      <c r="P34" s="65"/>
      <c r="Q34" s="65"/>
      <c r="R34" s="63"/>
      <c r="S34" s="63"/>
      <c r="T34" s="63"/>
      <c r="U34" s="63"/>
      <c r="V34" s="63"/>
    </row>
    <row r="35" spans="1:22" x14ac:dyDescent="0.25">
      <c r="A35" s="61"/>
      <c r="B35" s="62"/>
      <c r="C35" s="77" t="s">
        <v>106</v>
      </c>
      <c r="D35" s="127" t="str">
        <f>CONCATENATE(ReactionEngineering," - RxnEng")</f>
        <v>CBE 386 - RxnEng</v>
      </c>
      <c r="E35" s="128">
        <v>3</v>
      </c>
      <c r="F35" s="64"/>
      <c r="G35" s="127" t="str">
        <f>CONCATENATE(Thermo," - Thermo")</f>
        <v>CBE 373 - Thermo</v>
      </c>
      <c r="H35" s="128">
        <v>3</v>
      </c>
      <c r="I35" s="64"/>
      <c r="J35" s="65"/>
      <c r="K35" s="65"/>
      <c r="L35" s="64"/>
      <c r="M35" s="65"/>
      <c r="N35" s="65"/>
      <c r="O35" s="63"/>
      <c r="P35" s="65"/>
      <c r="Q35" s="65"/>
      <c r="R35" s="63"/>
      <c r="S35" s="63"/>
      <c r="T35" s="63"/>
      <c r="U35" s="63"/>
      <c r="V35" s="63"/>
    </row>
    <row r="36" spans="1:22" x14ac:dyDescent="0.25">
      <c r="A36" s="61"/>
      <c r="B36" s="62"/>
      <c r="C36" s="77" t="s">
        <v>99</v>
      </c>
      <c r="D36" s="127" t="str">
        <f>CONCATENATE(MaterialsReactionsLab," - Mat&amp;Rxn Lab")</f>
        <v>CBE 345 - Mat&amp;Rxn Lab</v>
      </c>
      <c r="E36" s="128">
        <v>0.5</v>
      </c>
      <c r="F36" s="64"/>
      <c r="G36" s="127" t="str">
        <f>CONCATENATE(HeatAndMass," - H&amp;M")</f>
        <v>CBE 376 - H&amp;M</v>
      </c>
      <c r="H36" s="128">
        <v>3</v>
      </c>
      <c r="I36" s="64"/>
      <c r="J36" s="65"/>
      <c r="K36" s="65"/>
      <c r="L36" s="64"/>
      <c r="M36" s="65"/>
      <c r="N36" s="65"/>
      <c r="O36" s="63"/>
      <c r="P36" s="65"/>
      <c r="Q36" s="65"/>
      <c r="R36" s="63"/>
      <c r="S36" s="63"/>
      <c r="T36" s="63"/>
      <c r="U36" s="63"/>
      <c r="V36" s="63"/>
    </row>
    <row r="37" spans="1:22" x14ac:dyDescent="0.25">
      <c r="A37" s="61"/>
      <c r="B37" s="62"/>
      <c r="C37" s="77" t="s">
        <v>97</v>
      </c>
      <c r="D37" s="127" t="str">
        <f>CONCATENATE(PChem, " - Pchem")</f>
        <v>Chem 467 - Pchem</v>
      </c>
      <c r="E37" s="128">
        <v>3</v>
      </c>
      <c r="F37" s="64"/>
      <c r="G37" s="127" t="str">
        <f>CONCATENATE(ThermoHMTLab," - Thm&amp;HMT Lab")</f>
        <v>CBE 385 - Thm&amp;HMT Lab</v>
      </c>
      <c r="H37" s="128">
        <v>0.5</v>
      </c>
      <c r="I37" s="64"/>
      <c r="J37" s="65"/>
      <c r="K37" s="65"/>
      <c r="L37" s="64"/>
      <c r="M37" s="65"/>
      <c r="N37" s="65"/>
      <c r="O37" s="63"/>
      <c r="P37" s="65"/>
      <c r="Q37" s="65"/>
      <c r="R37" s="63"/>
      <c r="S37" s="66"/>
      <c r="T37" s="63"/>
      <c r="U37" s="63"/>
      <c r="V37" s="63"/>
    </row>
    <row r="38" spans="1:22" x14ac:dyDescent="0.25">
      <c r="A38" s="61"/>
      <c r="B38" s="62"/>
      <c r="C38" s="77" t="s">
        <v>99</v>
      </c>
      <c r="D38" s="132" t="str">
        <f>CONCATENATE(CareerSkills2, " - CareerSkills 2")</f>
        <v>CBE 391 - CareerSkills 2</v>
      </c>
      <c r="E38" s="133">
        <v>0.5</v>
      </c>
      <c r="F38" s="64"/>
      <c r="G38" s="132" t="str">
        <f>AdvWriting</f>
        <v>Wrtg 316</v>
      </c>
      <c r="H38" s="133">
        <v>3</v>
      </c>
      <c r="I38" s="64"/>
      <c r="J38" s="65"/>
      <c r="K38" s="65"/>
      <c r="L38" s="64"/>
      <c r="M38" s="65"/>
      <c r="N38" s="65"/>
      <c r="O38" s="63"/>
      <c r="P38" s="65"/>
      <c r="Q38" s="65"/>
      <c r="R38" s="63"/>
      <c r="S38" s="63"/>
      <c r="T38" s="63"/>
      <c r="U38" s="63"/>
      <c r="V38" s="63"/>
    </row>
    <row r="39" spans="1:22" x14ac:dyDescent="0.25">
      <c r="A39" s="61"/>
      <c r="B39" s="62"/>
      <c r="C39" s="77" t="s">
        <v>97</v>
      </c>
      <c r="D39" s="127" t="s">
        <v>95</v>
      </c>
      <c r="E39" s="128">
        <v>3</v>
      </c>
      <c r="F39" s="64"/>
      <c r="G39" s="130" t="str">
        <f>RelElec1</f>
        <v>Rel Elec 1</v>
      </c>
      <c r="H39" s="131">
        <v>2</v>
      </c>
      <c r="I39" s="64"/>
      <c r="J39" s="65"/>
      <c r="K39" s="65"/>
      <c r="L39" s="64"/>
      <c r="M39" s="65"/>
      <c r="N39" s="65"/>
      <c r="O39" s="63"/>
      <c r="P39" s="65"/>
      <c r="Q39" s="65"/>
      <c r="R39" s="63"/>
      <c r="S39" s="63"/>
      <c r="T39" s="63"/>
      <c r="U39" s="63"/>
      <c r="V39" s="63"/>
    </row>
    <row r="40" spans="1:22" x14ac:dyDescent="0.25">
      <c r="A40" s="61"/>
      <c r="B40" s="62"/>
      <c r="C40" s="77" t="s">
        <v>99</v>
      </c>
      <c r="D40" s="130" t="str">
        <f>Lett</f>
        <v>Lett/GCA</v>
      </c>
      <c r="E40" s="131">
        <v>3</v>
      </c>
      <c r="F40" s="64"/>
      <c r="G40" s="130" t="str">
        <f>FoundationsOfRestoration</f>
        <v>Restoration</v>
      </c>
      <c r="H40" s="131">
        <v>2</v>
      </c>
      <c r="I40" s="64"/>
      <c r="J40" s="65"/>
      <c r="K40" s="65"/>
      <c r="L40" s="64"/>
      <c r="M40" s="65"/>
      <c r="N40" s="65"/>
      <c r="O40" s="63"/>
      <c r="P40" s="65"/>
      <c r="Q40" s="65"/>
      <c r="R40" s="63"/>
      <c r="S40" s="63"/>
      <c r="T40" s="63"/>
      <c r="U40" s="63"/>
      <c r="V40" s="63"/>
    </row>
    <row r="41" spans="1:22" x14ac:dyDescent="0.25">
      <c r="A41" s="61"/>
      <c r="B41" s="62"/>
      <c r="C41" s="77" t="s">
        <v>100</v>
      </c>
      <c r="D41" s="65"/>
      <c r="E41" s="145"/>
      <c r="F41" s="64"/>
      <c r="G41" s="129"/>
      <c r="H41" s="129"/>
      <c r="I41" s="64"/>
      <c r="J41" s="65"/>
      <c r="K41" s="65"/>
      <c r="L41" s="64"/>
      <c r="M41" s="65"/>
      <c r="N41" s="65"/>
      <c r="O41" s="63"/>
      <c r="P41" s="65"/>
      <c r="Q41" s="65"/>
      <c r="R41" s="63"/>
      <c r="S41" s="63"/>
      <c r="T41" s="63"/>
      <c r="U41" s="63"/>
      <c r="V41" s="63"/>
    </row>
    <row r="42" spans="1:22" x14ac:dyDescent="0.25">
      <c r="A42" s="61"/>
      <c r="B42" s="62"/>
      <c r="C42" s="77" t="s">
        <v>99</v>
      </c>
      <c r="D42" s="129"/>
      <c r="E42" s="129"/>
      <c r="F42" s="64"/>
      <c r="G42" s="129"/>
      <c r="H42" s="129"/>
      <c r="I42" s="64"/>
      <c r="J42" s="65"/>
      <c r="K42" s="65"/>
      <c r="L42" s="64"/>
      <c r="M42" s="65"/>
      <c r="N42" s="65"/>
      <c r="O42" s="63"/>
      <c r="P42" s="65"/>
      <c r="Q42" s="65"/>
      <c r="R42" s="63"/>
      <c r="S42" s="63"/>
      <c r="T42" s="63"/>
      <c r="U42" s="63"/>
      <c r="V42" s="63"/>
    </row>
    <row r="43" spans="1:22" x14ac:dyDescent="0.25">
      <c r="A43" s="61"/>
      <c r="B43" s="62"/>
      <c r="C43" s="77" t="s">
        <v>98</v>
      </c>
      <c r="D43" s="129"/>
      <c r="E43" s="129"/>
      <c r="F43" s="64"/>
      <c r="G43" s="129"/>
      <c r="H43" s="129"/>
      <c r="I43" s="64"/>
      <c r="J43" s="65"/>
      <c r="K43" s="65"/>
      <c r="L43" s="64"/>
      <c r="M43" s="65"/>
      <c r="N43" s="65"/>
      <c r="O43" s="63"/>
      <c r="P43" s="65"/>
      <c r="Q43" s="65"/>
      <c r="R43" s="63"/>
      <c r="S43" s="63"/>
      <c r="T43" s="63"/>
      <c r="U43" s="63"/>
      <c r="V43" s="63"/>
    </row>
    <row r="44" spans="1:22" x14ac:dyDescent="0.25">
      <c r="A44" s="61"/>
      <c r="B44" s="62"/>
      <c r="C44" s="77" t="s">
        <v>99</v>
      </c>
      <c r="D44" s="65"/>
      <c r="E44" s="65"/>
      <c r="F44" s="64"/>
      <c r="G44" s="65"/>
      <c r="H44" s="65"/>
      <c r="I44" s="64"/>
      <c r="J44" s="65"/>
      <c r="K44" s="65"/>
      <c r="L44" s="64"/>
      <c r="M44" s="65"/>
      <c r="N44" s="65"/>
      <c r="O44" s="63"/>
      <c r="P44" s="65"/>
      <c r="Q44" s="65"/>
      <c r="R44" s="63"/>
      <c r="S44" s="63"/>
      <c r="T44" s="63"/>
      <c r="U44" s="63"/>
      <c r="V44" s="63"/>
    </row>
    <row r="45" spans="1:22" x14ac:dyDescent="0.25">
      <c r="A45" s="61"/>
      <c r="B45" s="62"/>
      <c r="C45" s="77" t="s">
        <v>97</v>
      </c>
      <c r="D45" s="82" t="s">
        <v>92</v>
      </c>
      <c r="E45" s="83">
        <f>SUM(E35:E44)</f>
        <v>13</v>
      </c>
      <c r="F45" s="64"/>
      <c r="G45" s="82" t="s">
        <v>92</v>
      </c>
      <c r="H45" s="83">
        <f>SUM(H35:H44)</f>
        <v>13.5</v>
      </c>
      <c r="I45" s="64"/>
      <c r="J45" s="82" t="s">
        <v>92</v>
      </c>
      <c r="K45" s="83">
        <f>SUM(K35:K44)</f>
        <v>0</v>
      </c>
      <c r="L45" s="64"/>
      <c r="M45" s="82" t="s">
        <v>92</v>
      </c>
      <c r="N45" s="83">
        <f>SUM(N35:N44)</f>
        <v>0</v>
      </c>
      <c r="O45" s="63"/>
      <c r="P45" s="65"/>
      <c r="Q45" s="65"/>
      <c r="R45" s="63"/>
      <c r="S45" s="63"/>
      <c r="T45" s="63"/>
      <c r="U45" s="63"/>
      <c r="V45" s="63"/>
    </row>
    <row r="46" spans="1:22" x14ac:dyDescent="0.25">
      <c r="A46" s="61"/>
      <c r="B46" s="62"/>
      <c r="C46" s="77" t="s">
        <v>100</v>
      </c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3"/>
      <c r="P46" s="65"/>
      <c r="Q46" s="65"/>
      <c r="R46" s="63"/>
      <c r="S46" s="63"/>
      <c r="T46" s="63"/>
      <c r="U46" s="63"/>
      <c r="V46" s="63"/>
    </row>
    <row r="47" spans="1:22" x14ac:dyDescent="0.25">
      <c r="A47" s="61"/>
      <c r="B47" s="62"/>
      <c r="C47" s="77" t="s">
        <v>97</v>
      </c>
      <c r="D47" s="191" t="s">
        <v>149</v>
      </c>
      <c r="E47" s="192"/>
      <c r="F47" s="64"/>
      <c r="G47" s="191" t="s">
        <v>150</v>
      </c>
      <c r="H47" s="192"/>
      <c r="I47" s="64"/>
      <c r="J47" s="191" t="s">
        <v>206</v>
      </c>
      <c r="K47" s="192"/>
      <c r="L47" s="64"/>
      <c r="M47" s="191" t="s">
        <v>207</v>
      </c>
      <c r="N47" s="192"/>
      <c r="O47" s="63"/>
      <c r="P47" s="65"/>
      <c r="Q47" s="65"/>
      <c r="R47" s="63"/>
      <c r="S47" s="63"/>
      <c r="T47" s="63"/>
      <c r="U47" s="63"/>
      <c r="V47" s="63"/>
    </row>
    <row r="48" spans="1:22" x14ac:dyDescent="0.25">
      <c r="A48" s="61"/>
      <c r="B48" s="62"/>
      <c r="C48" s="77" t="s">
        <v>97</v>
      </c>
      <c r="D48" s="127" t="str">
        <f>CONCATENATE(Control," - Control")</f>
        <v>CBE 436 - Control</v>
      </c>
      <c r="E48" s="128">
        <v>3</v>
      </c>
      <c r="F48" s="64"/>
      <c r="G48" s="127" t="str">
        <f>CONCATENATE(PlantDesign," - Design")</f>
        <v>CBE 451 - Design</v>
      </c>
      <c r="H48" s="128">
        <v>4</v>
      </c>
      <c r="I48" s="64"/>
      <c r="J48" s="65"/>
      <c r="K48" s="65"/>
      <c r="L48" s="64"/>
      <c r="M48" s="65"/>
      <c r="N48" s="65"/>
      <c r="O48" s="63"/>
      <c r="P48" s="65"/>
      <c r="Q48" s="65"/>
      <c r="R48" s="63"/>
      <c r="S48" s="63"/>
      <c r="T48" s="63"/>
      <c r="U48" s="63"/>
      <c r="V48" s="63"/>
    </row>
    <row r="49" spans="1:22" x14ac:dyDescent="0.25">
      <c r="A49" s="61"/>
      <c r="B49" s="62"/>
      <c r="C49" s="77" t="s">
        <v>99</v>
      </c>
      <c r="D49" s="127" t="str">
        <f>CONCATENATE(UOLab," - UOLab")</f>
        <v>CBE 479 - UOLab</v>
      </c>
      <c r="E49" s="128">
        <v>2</v>
      </c>
      <c r="F49" s="64"/>
      <c r="G49" s="127" t="s">
        <v>95</v>
      </c>
      <c r="H49" s="128">
        <v>3</v>
      </c>
      <c r="I49" s="64"/>
      <c r="J49" s="65"/>
      <c r="K49" s="65"/>
      <c r="L49" s="64"/>
      <c r="M49" s="65"/>
      <c r="N49" s="65"/>
      <c r="O49" s="63"/>
      <c r="P49" s="65"/>
      <c r="Q49" s="65"/>
      <c r="R49" s="63"/>
      <c r="S49" s="63"/>
      <c r="T49" s="63"/>
      <c r="U49" s="63"/>
      <c r="V49" s="63"/>
    </row>
    <row r="50" spans="1:22" x14ac:dyDescent="0.25">
      <c r="A50" s="61"/>
      <c r="B50" s="62"/>
      <c r="C50" s="77" t="s">
        <v>97</v>
      </c>
      <c r="D50" s="127" t="str">
        <f>CONCATENATE(Separations," - Separations")</f>
        <v>CBE 476 - Separations</v>
      </c>
      <c r="E50" s="128">
        <v>3</v>
      </c>
      <c r="F50" s="64"/>
      <c r="G50" s="127" t="s">
        <v>95</v>
      </c>
      <c r="H50" s="128">
        <v>3</v>
      </c>
      <c r="I50" s="64"/>
      <c r="J50" s="65"/>
      <c r="K50" s="65"/>
      <c r="L50" s="64"/>
      <c r="M50" s="65"/>
      <c r="N50" s="65"/>
      <c r="O50" s="63"/>
      <c r="P50" s="65"/>
      <c r="Q50" s="65"/>
      <c r="R50" s="63"/>
      <c r="S50" s="63"/>
      <c r="T50" s="63"/>
      <c r="U50" s="63"/>
      <c r="V50" s="63"/>
    </row>
    <row r="51" spans="1:22" x14ac:dyDescent="0.25">
      <c r="A51" s="61"/>
      <c r="B51" s="62"/>
      <c r="C51" s="77" t="s">
        <v>106</v>
      </c>
      <c r="D51" s="127" t="s">
        <v>96</v>
      </c>
      <c r="E51" s="128">
        <v>4</v>
      </c>
      <c r="F51" s="64"/>
      <c r="G51" s="127" t="s">
        <v>239</v>
      </c>
      <c r="H51" s="128">
        <v>3</v>
      </c>
      <c r="I51" s="64"/>
      <c r="J51" s="65"/>
      <c r="K51" s="65"/>
      <c r="L51" s="64"/>
      <c r="M51" s="65"/>
      <c r="N51" s="65"/>
      <c r="O51" s="63"/>
      <c r="P51" s="65"/>
      <c r="Q51" s="65"/>
      <c r="R51" s="63"/>
      <c r="S51" s="63"/>
      <c r="T51" s="63"/>
      <c r="U51" s="63"/>
      <c r="V51" s="63"/>
    </row>
    <row r="52" spans="1:22" x14ac:dyDescent="0.25">
      <c r="A52" s="61"/>
      <c r="B52" s="62"/>
      <c r="C52" s="79"/>
      <c r="D52" s="127" t="str">
        <f>CONCATENATE(SepControlLab," - Sep&amp;Con Lab")</f>
        <v>CBE 445 - Sep&amp;Con Lab</v>
      </c>
      <c r="E52" s="128">
        <v>0.5</v>
      </c>
      <c r="F52" s="64"/>
      <c r="G52" s="130" t="str">
        <f>RelElec3</f>
        <v>Rel Elec 3</v>
      </c>
      <c r="H52" s="131">
        <v>2</v>
      </c>
      <c r="I52" s="64"/>
      <c r="J52" s="65"/>
      <c r="K52" s="65"/>
      <c r="L52" s="64"/>
      <c r="M52" s="65"/>
      <c r="N52" s="65"/>
      <c r="O52" s="63"/>
      <c r="P52" s="65"/>
      <c r="Q52" s="65"/>
      <c r="R52" s="63"/>
      <c r="S52" s="63"/>
      <c r="T52" s="63"/>
      <c r="U52" s="63"/>
      <c r="V52" s="63"/>
    </row>
    <row r="53" spans="1:22" x14ac:dyDescent="0.25">
      <c r="A53" s="61"/>
      <c r="B53" s="62"/>
      <c r="C53" s="79"/>
      <c r="D53" s="130" t="str">
        <f>Civilization2Art</f>
        <v>Civ 2/Art</v>
      </c>
      <c r="E53" s="131">
        <v>3</v>
      </c>
      <c r="F53" s="64"/>
      <c r="G53" s="129"/>
      <c r="H53" s="129"/>
      <c r="I53" s="64"/>
      <c r="J53" s="65"/>
      <c r="K53" s="65"/>
      <c r="L53" s="64"/>
      <c r="M53" s="65"/>
      <c r="N53" s="65"/>
      <c r="O53" s="63"/>
      <c r="P53" s="65"/>
      <c r="Q53" s="65"/>
      <c r="R53" s="63"/>
      <c r="S53" s="63"/>
      <c r="T53" s="63"/>
      <c r="U53" s="63"/>
      <c r="V53" s="63"/>
    </row>
    <row r="54" spans="1:22" x14ac:dyDescent="0.25">
      <c r="A54" s="61"/>
      <c r="B54" s="62"/>
      <c r="C54" s="79"/>
      <c r="D54" s="65"/>
      <c r="E54" s="145"/>
      <c r="F54" s="64"/>
      <c r="G54" s="129"/>
      <c r="H54" s="129"/>
      <c r="I54" s="64"/>
      <c r="J54" s="65"/>
      <c r="K54" s="65"/>
      <c r="L54" s="64"/>
      <c r="M54" s="65"/>
      <c r="N54" s="65"/>
      <c r="O54" s="63"/>
      <c r="P54" s="65"/>
      <c r="Q54" s="65"/>
      <c r="R54" s="63"/>
      <c r="S54" s="63"/>
      <c r="T54" s="63"/>
      <c r="U54" s="63"/>
      <c r="V54" s="63"/>
    </row>
    <row r="55" spans="1:22" x14ac:dyDescent="0.25">
      <c r="A55" s="61"/>
      <c r="B55" s="62"/>
      <c r="C55" s="79"/>
      <c r="D55" s="65"/>
      <c r="E55" s="65"/>
      <c r="F55" s="64"/>
      <c r="G55" s="65"/>
      <c r="H55" s="65"/>
      <c r="I55" s="64"/>
      <c r="J55" s="65"/>
      <c r="K55" s="65"/>
      <c r="L55" s="64"/>
      <c r="M55" s="65"/>
      <c r="N55" s="65"/>
      <c r="O55" s="63"/>
      <c r="P55" s="65"/>
      <c r="Q55" s="65"/>
      <c r="R55" s="63"/>
      <c r="S55" s="63"/>
      <c r="T55" s="63"/>
      <c r="U55" s="63"/>
      <c r="V55" s="63"/>
    </row>
    <row r="56" spans="1:22" x14ac:dyDescent="0.25">
      <c r="A56" s="75" t="s">
        <v>94</v>
      </c>
      <c r="B56" s="80"/>
      <c r="C56" s="80"/>
      <c r="D56" s="65"/>
      <c r="E56" s="65"/>
      <c r="F56" s="64"/>
      <c r="G56" s="65"/>
      <c r="H56" s="65"/>
      <c r="I56" s="64"/>
      <c r="J56" s="65"/>
      <c r="K56" s="65"/>
      <c r="L56" s="64"/>
      <c r="M56" s="65"/>
      <c r="N56" s="65"/>
      <c r="O56" s="63"/>
      <c r="P56" s="65"/>
      <c r="Q56" s="65"/>
      <c r="R56" s="63"/>
      <c r="S56" s="63"/>
      <c r="T56" s="63"/>
      <c r="U56" s="63"/>
      <c r="V56" s="63"/>
    </row>
    <row r="57" spans="1:22" x14ac:dyDescent="0.25">
      <c r="A57" s="61"/>
      <c r="B57" s="62"/>
      <c r="C57" s="79"/>
      <c r="D57" s="65"/>
      <c r="E57" s="65"/>
      <c r="F57" s="64"/>
      <c r="G57" s="65"/>
      <c r="H57" s="65"/>
      <c r="I57" s="64"/>
      <c r="J57" s="65"/>
      <c r="K57" s="65"/>
      <c r="L57" s="64"/>
      <c r="M57" s="65"/>
      <c r="N57" s="65"/>
      <c r="O57" s="63"/>
      <c r="P57" s="65"/>
      <c r="Q57" s="65"/>
      <c r="R57" s="63"/>
      <c r="S57" s="63"/>
      <c r="T57" s="63"/>
      <c r="U57" s="63"/>
      <c r="V57" s="63"/>
    </row>
    <row r="58" spans="1:22" x14ac:dyDescent="0.25">
      <c r="A58" s="61"/>
      <c r="B58" s="62"/>
      <c r="C58" s="78"/>
      <c r="D58" s="82" t="s">
        <v>92</v>
      </c>
      <c r="E58" s="83">
        <f>SUM(E48:E57)</f>
        <v>15.5</v>
      </c>
      <c r="F58" s="64"/>
      <c r="G58" s="82" t="s">
        <v>92</v>
      </c>
      <c r="H58" s="83">
        <f>SUM(H48:H57)</f>
        <v>15</v>
      </c>
      <c r="I58" s="64"/>
      <c r="J58" s="82" t="s">
        <v>92</v>
      </c>
      <c r="K58" s="83">
        <f>SUM(K48:K57)</f>
        <v>0</v>
      </c>
      <c r="L58" s="64"/>
      <c r="M58" s="82" t="s">
        <v>92</v>
      </c>
      <c r="N58" s="83">
        <f>SUM(N48:N57)</f>
        <v>0</v>
      </c>
      <c r="O58" s="63"/>
      <c r="P58" s="65"/>
      <c r="Q58" s="65"/>
      <c r="R58" s="63"/>
      <c r="S58" s="63"/>
      <c r="T58" s="63"/>
      <c r="U58" s="63"/>
      <c r="V58" s="63"/>
    </row>
    <row r="59" spans="1:22" x14ac:dyDescent="0.25">
      <c r="A59" s="61"/>
      <c r="B59" s="62"/>
      <c r="C59" s="78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3"/>
      <c r="P59" s="65"/>
      <c r="Q59" s="65"/>
      <c r="R59" s="63"/>
      <c r="S59" s="63"/>
      <c r="T59" s="63"/>
      <c r="U59" s="63"/>
      <c r="V59" s="63"/>
    </row>
    <row r="60" spans="1:22" x14ac:dyDescent="0.25">
      <c r="A60" s="61"/>
      <c r="B60" s="62"/>
      <c r="C60" s="78"/>
      <c r="D60" s="191" t="s">
        <v>211</v>
      </c>
      <c r="E60" s="192"/>
      <c r="F60" s="64"/>
      <c r="G60" s="191" t="s">
        <v>210</v>
      </c>
      <c r="H60" s="192"/>
      <c r="I60" s="64"/>
      <c r="J60" s="191" t="s">
        <v>208</v>
      </c>
      <c r="K60" s="192"/>
      <c r="L60" s="64"/>
      <c r="M60" s="191" t="s">
        <v>209</v>
      </c>
      <c r="N60" s="192"/>
      <c r="O60" s="63"/>
      <c r="P60" s="65"/>
      <c r="Q60" s="65"/>
      <c r="R60" s="63"/>
      <c r="S60" s="63"/>
      <c r="T60" s="63"/>
      <c r="U60" s="63"/>
      <c r="V60" s="63"/>
    </row>
    <row r="61" spans="1:22" x14ac:dyDescent="0.25">
      <c r="A61" s="61"/>
      <c r="B61" s="62"/>
      <c r="C61" s="78"/>
      <c r="D61" s="129"/>
      <c r="E61" s="129"/>
      <c r="F61" s="64"/>
      <c r="G61" s="129"/>
      <c r="H61" s="129"/>
      <c r="I61" s="64"/>
      <c r="J61" s="65"/>
      <c r="K61" s="65"/>
      <c r="L61" s="64"/>
      <c r="M61" s="65"/>
      <c r="N61" s="65"/>
      <c r="O61" s="63"/>
      <c r="P61" s="65"/>
      <c r="Q61" s="65"/>
      <c r="R61" s="63"/>
      <c r="S61" s="63"/>
      <c r="T61" s="63"/>
      <c r="U61" s="63"/>
      <c r="V61" s="63"/>
    </row>
    <row r="62" spans="1:22" x14ac:dyDescent="0.25">
      <c r="A62" s="61"/>
      <c r="B62" s="62"/>
      <c r="C62" s="78"/>
      <c r="D62" s="65"/>
      <c r="E62" s="65"/>
      <c r="F62" s="64"/>
      <c r="G62" s="129"/>
      <c r="H62" s="129"/>
      <c r="I62" s="64"/>
      <c r="J62" s="65"/>
      <c r="K62" s="65"/>
      <c r="L62" s="64"/>
      <c r="M62" s="65"/>
      <c r="N62" s="65"/>
      <c r="O62" s="63"/>
      <c r="P62" s="65"/>
      <c r="Q62" s="65"/>
      <c r="R62" s="63"/>
      <c r="S62" s="63"/>
      <c r="T62" s="63"/>
      <c r="U62" s="63"/>
      <c r="V62" s="63"/>
    </row>
    <row r="63" spans="1:22" x14ac:dyDescent="0.25">
      <c r="A63" s="61"/>
      <c r="B63" s="62"/>
      <c r="C63" s="78"/>
      <c r="D63" s="65"/>
      <c r="E63" s="65"/>
      <c r="F63" s="64"/>
      <c r="G63" s="65"/>
      <c r="H63" s="65"/>
      <c r="I63" s="64"/>
      <c r="J63" s="65"/>
      <c r="K63" s="65"/>
      <c r="L63" s="64"/>
      <c r="M63" s="65"/>
      <c r="N63" s="65"/>
      <c r="O63" s="63"/>
      <c r="P63" s="65"/>
      <c r="Q63" s="65"/>
      <c r="R63" s="63"/>
      <c r="S63" s="63"/>
      <c r="T63" s="63"/>
      <c r="U63" s="63"/>
      <c r="V63" s="63"/>
    </row>
    <row r="64" spans="1:22" x14ac:dyDescent="0.25">
      <c r="A64" s="75" t="s">
        <v>93</v>
      </c>
      <c r="B64" s="80"/>
      <c r="C64" s="81"/>
      <c r="D64" s="65"/>
      <c r="E64" s="65"/>
      <c r="F64" s="64"/>
      <c r="G64" s="65"/>
      <c r="H64" s="65"/>
      <c r="I64" s="64"/>
      <c r="J64" s="65"/>
      <c r="K64" s="65"/>
      <c r="L64" s="64"/>
      <c r="M64" s="65"/>
      <c r="N64" s="65"/>
      <c r="O64" s="63"/>
      <c r="P64" s="65"/>
      <c r="Q64" s="65"/>
      <c r="R64" s="63"/>
      <c r="S64" s="63"/>
      <c r="T64" s="63"/>
      <c r="U64" s="63"/>
      <c r="V64" s="63"/>
    </row>
    <row r="65" spans="1:22" x14ac:dyDescent="0.25">
      <c r="A65" s="61"/>
      <c r="B65" s="62"/>
      <c r="C65" s="78"/>
      <c r="D65" s="65"/>
      <c r="E65" s="65"/>
      <c r="F65" s="64"/>
      <c r="G65" s="65"/>
      <c r="H65" s="65"/>
      <c r="I65" s="64"/>
      <c r="J65" s="65"/>
      <c r="K65" s="65"/>
      <c r="L65" s="64"/>
      <c r="M65" s="65"/>
      <c r="N65" s="65"/>
      <c r="O65" s="63"/>
      <c r="P65" s="65"/>
      <c r="Q65" s="65"/>
      <c r="R65" s="63"/>
      <c r="S65" s="63"/>
      <c r="T65" s="63"/>
      <c r="U65" s="63"/>
      <c r="V65" s="63"/>
    </row>
    <row r="66" spans="1:22" x14ac:dyDescent="0.25">
      <c r="A66" s="61"/>
      <c r="B66" s="62"/>
      <c r="C66" s="78"/>
      <c r="D66" s="65"/>
      <c r="E66" s="65"/>
      <c r="F66" s="64"/>
      <c r="G66" s="65"/>
      <c r="H66" s="65"/>
      <c r="I66" s="64"/>
      <c r="J66" s="65"/>
      <c r="K66" s="65"/>
      <c r="L66" s="64"/>
      <c r="M66" s="65"/>
      <c r="N66" s="65"/>
      <c r="O66" s="63"/>
      <c r="P66" s="65"/>
      <c r="Q66" s="65"/>
      <c r="R66" s="63"/>
      <c r="S66" s="63"/>
      <c r="T66" s="63"/>
      <c r="U66" s="63"/>
      <c r="V66" s="63"/>
    </row>
    <row r="67" spans="1:22" x14ac:dyDescent="0.25">
      <c r="A67" s="61"/>
      <c r="B67" s="62"/>
      <c r="C67" s="78"/>
      <c r="D67" s="65"/>
      <c r="E67" s="65"/>
      <c r="F67" s="64"/>
      <c r="G67" s="65"/>
      <c r="H67" s="65"/>
      <c r="I67" s="64"/>
      <c r="J67" s="65"/>
      <c r="K67" s="65"/>
      <c r="L67" s="64"/>
      <c r="M67" s="65"/>
      <c r="N67" s="65"/>
      <c r="O67" s="63"/>
      <c r="P67" s="65"/>
      <c r="Q67" s="65"/>
      <c r="R67" s="63"/>
      <c r="S67" s="63"/>
      <c r="T67" s="63"/>
      <c r="U67" s="63"/>
      <c r="V67" s="63"/>
    </row>
    <row r="68" spans="1:22" ht="15.75" customHeight="1" x14ac:dyDescent="0.25">
      <c r="A68" s="61"/>
      <c r="B68" s="62"/>
      <c r="C68" s="78"/>
      <c r="D68" s="65"/>
      <c r="E68" s="65"/>
      <c r="F68" s="64"/>
      <c r="G68" s="65"/>
      <c r="H68" s="65"/>
      <c r="I68" s="64"/>
      <c r="J68" s="65"/>
      <c r="K68" s="65"/>
      <c r="L68" s="64"/>
      <c r="M68" s="65"/>
      <c r="N68" s="65"/>
      <c r="O68" s="63"/>
      <c r="P68" s="65"/>
      <c r="Q68" s="65"/>
      <c r="R68" s="63"/>
      <c r="S68" s="63"/>
      <c r="T68" s="63"/>
      <c r="U68" s="63"/>
      <c r="V68" s="63"/>
    </row>
    <row r="69" spans="1:22" ht="15.75" customHeight="1" x14ac:dyDescent="0.25">
      <c r="A69" s="61"/>
      <c r="B69" s="62"/>
      <c r="C69" s="78"/>
      <c r="D69" s="65"/>
      <c r="E69" s="65"/>
      <c r="F69" s="64"/>
      <c r="G69" s="65"/>
      <c r="H69" s="65"/>
      <c r="I69" s="64"/>
      <c r="J69" s="65"/>
      <c r="K69" s="65"/>
      <c r="L69" s="64"/>
      <c r="M69" s="65"/>
      <c r="N69" s="65"/>
      <c r="O69" s="63"/>
      <c r="P69" s="65"/>
      <c r="Q69" s="65"/>
      <c r="R69" s="63"/>
      <c r="S69" s="63"/>
      <c r="T69" s="63"/>
      <c r="U69" s="63"/>
      <c r="V69" s="63"/>
    </row>
    <row r="70" spans="1:22" ht="15.75" customHeight="1" x14ac:dyDescent="0.25">
      <c r="A70" s="61"/>
      <c r="B70" s="62"/>
      <c r="C70" s="78"/>
      <c r="D70" s="65"/>
      <c r="E70" s="65"/>
      <c r="F70" s="64"/>
      <c r="G70" s="65"/>
      <c r="H70" s="65"/>
      <c r="I70" s="64"/>
      <c r="J70" s="65"/>
      <c r="K70" s="65"/>
      <c r="L70" s="64"/>
      <c r="M70" s="65"/>
      <c r="N70" s="65"/>
      <c r="O70" s="63"/>
      <c r="P70" s="65"/>
      <c r="Q70" s="65"/>
      <c r="R70" s="63"/>
      <c r="S70" s="63"/>
      <c r="T70" s="63"/>
      <c r="U70" s="63"/>
      <c r="V70" s="63"/>
    </row>
    <row r="71" spans="1:22" ht="11.25" customHeight="1" x14ac:dyDescent="0.25">
      <c r="A71" s="189" t="s">
        <v>314</v>
      </c>
      <c r="B71" s="189"/>
      <c r="C71" s="190"/>
      <c r="D71" s="82" t="s">
        <v>92</v>
      </c>
      <c r="E71" s="83">
        <f>SUM(E61:E70)</f>
        <v>0</v>
      </c>
      <c r="F71" s="64"/>
      <c r="G71" s="82" t="s">
        <v>92</v>
      </c>
      <c r="H71" s="83">
        <f>SUM(H61:H70)</f>
        <v>0</v>
      </c>
      <c r="I71" s="64"/>
      <c r="J71" s="82" t="s">
        <v>92</v>
      </c>
      <c r="K71" s="83">
        <f>SUM(K61:K70)</f>
        <v>0</v>
      </c>
      <c r="L71" s="64"/>
      <c r="M71" s="82" t="s">
        <v>92</v>
      </c>
      <c r="N71" s="83">
        <f>SUM(N61:N70)</f>
        <v>0</v>
      </c>
      <c r="O71" s="63"/>
      <c r="P71" s="82" t="s">
        <v>92</v>
      </c>
      <c r="Q71" s="123">
        <f>SUM(Q9:Q70)</f>
        <v>0</v>
      </c>
      <c r="R71" s="63"/>
      <c r="S71" s="63"/>
      <c r="T71" s="63"/>
      <c r="U71" s="63"/>
      <c r="V71" s="63"/>
    </row>
    <row r="72" spans="1:22" ht="12.75" customHeight="1" x14ac:dyDescent="0.25">
      <c r="A72" s="182" t="s">
        <v>240</v>
      </c>
      <c r="B72" s="182"/>
      <c r="C72" s="183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66"/>
      <c r="P72" s="66"/>
      <c r="Q72" s="66"/>
      <c r="R72" s="66"/>
      <c r="S72" s="66"/>
      <c r="T72" s="66"/>
      <c r="U72" s="66"/>
      <c r="V72" s="66"/>
    </row>
    <row r="73" spans="1:22" ht="15.75" customHeight="1" x14ac:dyDescent="0.25">
      <c r="A73" s="154" t="s">
        <v>242</v>
      </c>
      <c r="B73" s="154"/>
      <c r="C73" s="155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66"/>
      <c r="P73" s="66"/>
      <c r="Q73" s="66"/>
      <c r="R73" s="66"/>
      <c r="S73" s="66"/>
      <c r="T73" s="66"/>
      <c r="U73" s="66"/>
      <c r="V73" s="66"/>
    </row>
    <row r="74" spans="1:22" x14ac:dyDescent="0.25">
      <c r="A74" s="154" t="s">
        <v>241</v>
      </c>
      <c r="B74" s="154"/>
      <c r="C74" s="155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66"/>
      <c r="P74" s="66"/>
      <c r="Q74" s="66"/>
      <c r="R74" s="66"/>
      <c r="S74" s="66"/>
      <c r="T74" s="66"/>
      <c r="U74" s="66"/>
      <c r="V74" s="66"/>
    </row>
    <row r="75" spans="1:22" ht="15.75" customHeight="1" x14ac:dyDescent="0.25">
      <c r="A75" s="157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</row>
    <row r="76" spans="1:22" ht="15.75" customHeight="1" x14ac:dyDescent="0.25">
      <c r="A76" s="157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</row>
    <row r="77" spans="1:22" x14ac:dyDescent="0.25">
      <c r="A77" s="61"/>
      <c r="B77" s="61"/>
      <c r="C77" s="62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</row>
    <row r="78" spans="1:22" x14ac:dyDescent="0.25">
      <c r="A78" s="61"/>
      <c r="B78" s="61"/>
      <c r="C78" s="62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</row>
    <row r="79" spans="1:22" x14ac:dyDescent="0.25">
      <c r="A79" s="61"/>
      <c r="B79" s="61"/>
      <c r="C79" s="62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</row>
    <row r="80" spans="1:22" x14ac:dyDescent="0.25">
      <c r="A80" s="61"/>
      <c r="B80" s="61"/>
      <c r="C80" s="62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</row>
    <row r="81" spans="1:14" x14ac:dyDescent="0.25">
      <c r="A81" s="61"/>
      <c r="B81" s="61"/>
      <c r="C81" s="62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</row>
    <row r="82" spans="1:14" x14ac:dyDescent="0.25">
      <c r="A82" s="61"/>
      <c r="B82" s="61"/>
      <c r="C82" s="62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</row>
    <row r="83" spans="1:14" x14ac:dyDescent="0.25">
      <c r="A83" s="61"/>
      <c r="B83" s="61"/>
      <c r="C83" s="62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</row>
    <row r="84" spans="1:14" x14ac:dyDescent="0.25">
      <c r="A84" s="61"/>
      <c r="B84" s="61"/>
      <c r="C84" s="62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</row>
    <row r="85" spans="1:14" x14ac:dyDescent="0.25">
      <c r="A85" s="61"/>
      <c r="B85" s="61"/>
      <c r="C85" s="62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</row>
    <row r="86" spans="1:14" x14ac:dyDescent="0.25">
      <c r="A86" s="61"/>
      <c r="B86" s="61"/>
      <c r="C86" s="62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</row>
    <row r="87" spans="1:14" x14ac:dyDescent="0.25">
      <c r="A87" s="61"/>
      <c r="B87" s="61"/>
      <c r="C87" s="62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</row>
    <row r="88" spans="1:14" x14ac:dyDescent="0.25">
      <c r="A88" s="61"/>
      <c r="B88" s="61"/>
      <c r="C88" s="62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</row>
    <row r="89" spans="1:14" x14ac:dyDescent="0.25">
      <c r="A89" s="61"/>
      <c r="B89" s="61"/>
      <c r="C89" s="62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</row>
    <row r="90" spans="1:14" x14ac:dyDescent="0.25">
      <c r="A90" s="61"/>
      <c r="B90" s="61"/>
      <c r="C90" s="62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</row>
    <row r="91" spans="1:14" x14ac:dyDescent="0.25">
      <c r="A91" s="61"/>
      <c r="B91" s="61"/>
      <c r="C91" s="62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</row>
    <row r="92" spans="1:14" x14ac:dyDescent="0.25">
      <c r="A92" s="61"/>
      <c r="B92" s="61"/>
      <c r="C92" s="62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</row>
    <row r="93" spans="1:14" x14ac:dyDescent="0.25">
      <c r="A93" s="61"/>
      <c r="B93" s="61"/>
      <c r="C93" s="62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</row>
    <row r="94" spans="1:14" x14ac:dyDescent="0.25">
      <c r="A94" s="61"/>
      <c r="B94" s="61"/>
      <c r="C94" s="62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</row>
    <row r="95" spans="1:14" x14ac:dyDescent="0.25">
      <c r="A95" s="61"/>
      <c r="B95" s="61"/>
      <c r="C95" s="62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</row>
    <row r="96" spans="1:14" x14ac:dyDescent="0.25">
      <c r="A96" s="61"/>
      <c r="B96" s="61"/>
      <c r="C96" s="62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</row>
    <row r="97" spans="1:14" x14ac:dyDescent="0.25">
      <c r="A97" s="61"/>
      <c r="B97" s="61"/>
      <c r="C97" s="62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</row>
    <row r="98" spans="1:14" x14ac:dyDescent="0.25">
      <c r="A98" s="61"/>
      <c r="B98" s="61"/>
      <c r="C98" s="62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</row>
    <row r="99" spans="1:14" x14ac:dyDescent="0.25">
      <c r="A99" s="61"/>
      <c r="B99" s="61"/>
      <c r="C99" s="62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</row>
    <row r="100" spans="1:14" x14ac:dyDescent="0.25">
      <c r="A100" s="61"/>
      <c r="B100" s="61"/>
      <c r="C100" s="62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</row>
    <row r="101" spans="1:14" x14ac:dyDescent="0.25">
      <c r="A101" s="61"/>
      <c r="B101" s="61"/>
      <c r="C101" s="62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</row>
    <row r="102" spans="1:14" x14ac:dyDescent="0.25">
      <c r="A102" s="61"/>
      <c r="B102" s="61"/>
      <c r="C102" s="62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</row>
    <row r="103" spans="1:14" x14ac:dyDescent="0.25">
      <c r="A103" s="61"/>
      <c r="B103" s="61"/>
      <c r="C103" s="62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</row>
    <row r="104" spans="1:14" x14ac:dyDescent="0.25"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</row>
  </sheetData>
  <mergeCells count="33">
    <mergeCell ref="M8:N8"/>
    <mergeCell ref="P8:Q8"/>
    <mergeCell ref="M60:N60"/>
    <mergeCell ref="D21:E21"/>
    <mergeCell ref="G21:H21"/>
    <mergeCell ref="J21:K21"/>
    <mergeCell ref="M21:N21"/>
    <mergeCell ref="D34:E34"/>
    <mergeCell ref="G34:H34"/>
    <mergeCell ref="J34:K34"/>
    <mergeCell ref="M34:N34"/>
    <mergeCell ref="D47:E47"/>
    <mergeCell ref="G47:H47"/>
    <mergeCell ref="J47:K47"/>
    <mergeCell ref="M47:N47"/>
    <mergeCell ref="A1:C1"/>
    <mergeCell ref="D1:F1"/>
    <mergeCell ref="G1:J1"/>
    <mergeCell ref="K1:Q1"/>
    <mergeCell ref="A2:A6"/>
    <mergeCell ref="B2:Q2"/>
    <mergeCell ref="B3:Q3"/>
    <mergeCell ref="B4:Q4"/>
    <mergeCell ref="B5:Q5"/>
    <mergeCell ref="B6:Q6"/>
    <mergeCell ref="A72:C72"/>
    <mergeCell ref="D8:E8"/>
    <mergeCell ref="J60:K60"/>
    <mergeCell ref="G8:H8"/>
    <mergeCell ref="J8:K8"/>
    <mergeCell ref="D60:E60"/>
    <mergeCell ref="G60:H60"/>
    <mergeCell ref="A71:C71"/>
  </mergeCells>
  <pageMargins left="0.75" right="0.75" top="1" bottom="1" header="0.5" footer="0.5"/>
  <pageSetup scale="5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published="0">
    <pageSetUpPr fitToPage="1"/>
  </sheetPr>
  <dimension ref="A1:V104"/>
  <sheetViews>
    <sheetView zoomScaleNormal="100" workbookViewId="0">
      <selection activeCell="A82" sqref="A82"/>
    </sheetView>
  </sheetViews>
  <sheetFormatPr defaultColWidth="11.42578125" defaultRowHeight="15.75" x14ac:dyDescent="0.25"/>
  <cols>
    <col min="1" max="1" width="24" style="59" customWidth="1"/>
    <col min="2" max="2" width="6" style="59" customWidth="1"/>
    <col min="3" max="3" width="9.7109375" style="60" bestFit="1" customWidth="1"/>
    <col min="4" max="4" width="15.140625" style="59" customWidth="1"/>
    <col min="5" max="5" width="5" style="59" customWidth="1"/>
    <col min="6" max="6" width="3.28515625" style="59" customWidth="1"/>
    <col min="7" max="7" width="15.140625" style="59" customWidth="1"/>
    <col min="8" max="8" width="5" style="59" bestFit="1" customWidth="1"/>
    <col min="9" max="9" width="3.28515625" style="59" customWidth="1"/>
    <col min="10" max="10" width="15.28515625" style="59" customWidth="1"/>
    <col min="11" max="11" width="5" style="59" customWidth="1"/>
    <col min="12" max="12" width="3.28515625" style="59" customWidth="1"/>
    <col min="13" max="13" width="15.140625" style="59" customWidth="1"/>
    <col min="14" max="14" width="5" style="59" customWidth="1"/>
    <col min="15" max="15" width="3.85546875" style="59" customWidth="1"/>
    <col min="16" max="16" width="15.140625" style="59" customWidth="1"/>
    <col min="17" max="17" width="3.140625" style="59" customWidth="1"/>
    <col min="18" max="16384" width="11.42578125" style="59"/>
  </cols>
  <sheetData>
    <row r="1" spans="1:22" ht="33" customHeight="1" x14ac:dyDescent="0.45">
      <c r="A1" s="184" t="s">
        <v>54</v>
      </c>
      <c r="B1" s="184"/>
      <c r="C1" s="184"/>
      <c r="D1" s="185" t="s">
        <v>216</v>
      </c>
      <c r="E1" s="185"/>
      <c r="F1" s="185"/>
      <c r="G1" s="186" t="s">
        <v>214</v>
      </c>
      <c r="H1" s="187"/>
      <c r="I1" s="187"/>
      <c r="J1" s="187"/>
      <c r="K1" s="194">
        <f>E19+H19+E32+H32+E45+H45+E58+H58+K19+K32+E71+H71+K45+N19+N32+N45+K58+K71+N71+N58</f>
        <v>130.5</v>
      </c>
      <c r="L1" s="186"/>
      <c r="M1" s="186"/>
      <c r="N1" s="186"/>
      <c r="O1" s="186"/>
      <c r="P1" s="186"/>
      <c r="Q1" s="186"/>
      <c r="R1" s="63"/>
      <c r="S1" s="63"/>
      <c r="T1" s="63"/>
      <c r="U1" s="63"/>
      <c r="V1" s="63"/>
    </row>
    <row r="2" spans="1:22" s="61" customFormat="1" ht="15.75" customHeight="1" x14ac:dyDescent="0.2">
      <c r="A2" s="188" t="s">
        <v>27</v>
      </c>
      <c r="B2" s="193" t="s">
        <v>117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64"/>
      <c r="S2" s="64"/>
      <c r="T2" s="64"/>
      <c r="U2" s="64"/>
      <c r="V2" s="64"/>
    </row>
    <row r="3" spans="1:22" s="61" customFormat="1" ht="15.75" customHeight="1" x14ac:dyDescent="0.2">
      <c r="A3" s="188"/>
      <c r="B3" s="193" t="s">
        <v>26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64"/>
      <c r="S3" s="64"/>
      <c r="T3" s="64"/>
      <c r="U3" s="64"/>
      <c r="V3" s="64"/>
    </row>
    <row r="4" spans="1:22" s="61" customFormat="1" ht="15.75" customHeight="1" x14ac:dyDescent="0.2">
      <c r="A4" s="188"/>
      <c r="B4" s="193" t="s">
        <v>116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64"/>
      <c r="S4" s="64"/>
      <c r="T4" s="64"/>
      <c r="U4" s="64"/>
      <c r="V4" s="64"/>
    </row>
    <row r="5" spans="1:22" s="61" customFormat="1" ht="15.75" customHeight="1" x14ac:dyDescent="0.2">
      <c r="A5" s="188"/>
      <c r="B5" s="193" t="s">
        <v>276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64"/>
      <c r="S5" s="64"/>
      <c r="T5" s="64"/>
      <c r="U5" s="64"/>
      <c r="V5" s="64"/>
    </row>
    <row r="6" spans="1:22" s="61" customFormat="1" ht="15.75" customHeight="1" x14ac:dyDescent="0.2">
      <c r="A6" s="188"/>
      <c r="B6" s="193" t="s">
        <v>203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64"/>
      <c r="S6" s="64"/>
      <c r="T6" s="64"/>
      <c r="U6" s="64"/>
      <c r="V6" s="64"/>
    </row>
    <row r="7" spans="1:22" s="61" customFormat="1" ht="15.75" customHeight="1" x14ac:dyDescent="0.25">
      <c r="A7" s="73" t="s">
        <v>111</v>
      </c>
      <c r="B7" s="74" t="s">
        <v>110</v>
      </c>
      <c r="C7" s="73" t="s">
        <v>109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4"/>
      <c r="S7" s="64"/>
      <c r="T7" s="64"/>
      <c r="U7" s="64"/>
      <c r="V7" s="64"/>
    </row>
    <row r="8" spans="1:22" x14ac:dyDescent="0.25">
      <c r="A8" s="75" t="s">
        <v>108</v>
      </c>
      <c r="B8" s="75"/>
      <c r="C8" s="76"/>
      <c r="D8" s="191" t="s">
        <v>143</v>
      </c>
      <c r="E8" s="192"/>
      <c r="F8" s="64"/>
      <c r="G8" s="191" t="s">
        <v>144</v>
      </c>
      <c r="H8" s="192"/>
      <c r="I8" s="64"/>
      <c r="J8" s="191" t="s">
        <v>153</v>
      </c>
      <c r="K8" s="192"/>
      <c r="L8" s="64"/>
      <c r="M8" s="191" t="s">
        <v>154</v>
      </c>
      <c r="N8" s="192"/>
      <c r="O8" s="63"/>
      <c r="P8" s="191" t="s">
        <v>107</v>
      </c>
      <c r="Q8" s="192"/>
      <c r="R8" s="63"/>
      <c r="S8" s="63"/>
      <c r="T8" s="63"/>
      <c r="U8" s="63"/>
      <c r="V8" s="63"/>
    </row>
    <row r="9" spans="1:22" x14ac:dyDescent="0.25">
      <c r="A9" s="61"/>
      <c r="B9" s="62"/>
      <c r="C9" s="77" t="s">
        <v>101</v>
      </c>
      <c r="D9" s="127" t="str">
        <f>CONCATENATE(IntroToChE," - ChEIntro")</f>
        <v>CBE 170 - ChEIntro</v>
      </c>
      <c r="E9" s="128">
        <v>2</v>
      </c>
      <c r="F9" s="64"/>
      <c r="G9" s="127" t="str">
        <f>CONCATENATE(Calculus2, " - Calc2")</f>
        <v>Math 113 - Calc2</v>
      </c>
      <c r="H9" s="128">
        <v>4</v>
      </c>
      <c r="I9" s="64"/>
      <c r="J9" s="129"/>
      <c r="K9" s="129"/>
      <c r="L9" s="64"/>
      <c r="M9" s="65"/>
      <c r="N9" s="65"/>
      <c r="O9" s="63"/>
      <c r="P9" s="65"/>
      <c r="Q9" s="122"/>
      <c r="R9" s="63"/>
      <c r="S9" s="63"/>
      <c r="T9" s="63"/>
      <c r="U9" s="63"/>
      <c r="V9" s="63"/>
    </row>
    <row r="10" spans="1:22" x14ac:dyDescent="0.25">
      <c r="A10" s="61"/>
      <c r="B10" s="62"/>
      <c r="C10" s="77" t="s">
        <v>101</v>
      </c>
      <c r="D10" s="127" t="str">
        <f>CONCATENATE(Calculus1, " - Calc1")</f>
        <v>Math 112 - Calc1</v>
      </c>
      <c r="E10" s="128">
        <v>4</v>
      </c>
      <c r="F10" s="64"/>
      <c r="G10" s="127" t="str">
        <f>CONCATENATE(Chem2, " - Chem2")</f>
        <v>Chem 112 - Chem2</v>
      </c>
      <c r="H10" s="128">
        <v>3</v>
      </c>
      <c r="I10" s="64"/>
      <c r="J10" s="129"/>
      <c r="K10" s="129"/>
      <c r="L10" s="64"/>
      <c r="M10" s="65"/>
      <c r="N10" s="65"/>
      <c r="O10" s="63"/>
      <c r="P10" s="65"/>
      <c r="Q10" s="65"/>
      <c r="R10" s="63"/>
      <c r="S10" s="63"/>
      <c r="T10" s="63"/>
      <c r="U10" s="63"/>
      <c r="V10" s="63"/>
    </row>
    <row r="11" spans="1:22" x14ac:dyDescent="0.25">
      <c r="A11" s="61"/>
      <c r="B11" s="62"/>
      <c r="C11" s="77" t="s">
        <v>100</v>
      </c>
      <c r="D11" s="127" t="str">
        <f>CONCATENATE(Chem1, " - Chem1")</f>
        <v>Chem 111 - Chem1</v>
      </c>
      <c r="E11" s="128">
        <v>4</v>
      </c>
      <c r="F11" s="64"/>
      <c r="G11" s="132" t="str">
        <f>CONCATENATE(Physics1, " - Physics1")</f>
        <v>Phscs 121 - Physics1</v>
      </c>
      <c r="H11" s="133">
        <v>3</v>
      </c>
      <c r="I11" s="64"/>
      <c r="J11" s="129"/>
      <c r="K11" s="129"/>
      <c r="L11" s="64"/>
      <c r="M11" s="65"/>
      <c r="N11" s="65"/>
      <c r="O11" s="63"/>
      <c r="P11" s="65"/>
      <c r="Q11" s="65"/>
      <c r="R11" s="63"/>
      <c r="S11" s="63"/>
      <c r="T11" s="63"/>
      <c r="U11" s="63"/>
      <c r="V11" s="63"/>
    </row>
    <row r="12" spans="1:22" x14ac:dyDescent="0.25">
      <c r="A12" s="61"/>
      <c r="B12" s="62"/>
      <c r="C12" s="77" t="s">
        <v>100</v>
      </c>
      <c r="D12" s="127" t="str">
        <f>CONCATENATE(FreshmanSeminar," - FreshSem")</f>
        <v>CBE 191 - FreshSem</v>
      </c>
      <c r="E12" s="128">
        <v>0.5</v>
      </c>
      <c r="F12" s="64"/>
      <c r="G12" s="132" t="str">
        <f>Writing</f>
        <v>Wrtg 150</v>
      </c>
      <c r="H12" s="133">
        <v>3</v>
      </c>
      <c r="I12" s="64"/>
      <c r="J12" s="65"/>
      <c r="K12" s="65"/>
      <c r="L12" s="64"/>
      <c r="M12" s="65"/>
      <c r="N12" s="65"/>
      <c r="O12" s="63"/>
      <c r="P12" s="65"/>
      <c r="Q12" s="65"/>
      <c r="R12" s="63"/>
      <c r="S12" s="63"/>
      <c r="T12" s="63"/>
      <c r="U12" s="63"/>
      <c r="V12" s="63"/>
    </row>
    <row r="13" spans="1:22" x14ac:dyDescent="0.25">
      <c r="A13" s="61"/>
      <c r="B13" s="62"/>
      <c r="C13" s="77" t="s">
        <v>173</v>
      </c>
      <c r="D13" s="130" t="str">
        <f>StudentSuccess</f>
        <v>Univ 101</v>
      </c>
      <c r="E13" s="131">
        <v>2</v>
      </c>
      <c r="F13" s="64"/>
      <c r="G13" s="130" t="str">
        <f>TeachingsDoctrinesBofM</f>
        <v>B of M</v>
      </c>
      <c r="H13" s="131">
        <v>2</v>
      </c>
      <c r="I13" s="64"/>
      <c r="J13" s="65"/>
      <c r="K13" s="65"/>
      <c r="L13" s="64"/>
      <c r="M13" s="65"/>
      <c r="N13" s="65"/>
      <c r="O13" s="63"/>
      <c r="P13" s="65"/>
      <c r="Q13" s="65"/>
      <c r="R13" s="63"/>
      <c r="S13" s="63"/>
      <c r="T13" s="63"/>
      <c r="U13" s="63"/>
      <c r="V13" s="63"/>
    </row>
    <row r="14" spans="1:22" x14ac:dyDescent="0.25">
      <c r="A14" s="61"/>
      <c r="B14" s="62"/>
      <c r="C14" s="77" t="s">
        <v>97</v>
      </c>
      <c r="D14" s="65"/>
      <c r="E14" s="145"/>
      <c r="F14" s="64"/>
      <c r="G14" s="65"/>
      <c r="H14" s="145"/>
      <c r="I14" s="64"/>
      <c r="J14" s="65"/>
      <c r="K14" s="65"/>
      <c r="L14" s="64"/>
      <c r="M14" s="65"/>
      <c r="N14" s="65"/>
      <c r="O14" s="63"/>
      <c r="P14" s="65"/>
      <c r="Q14" s="65"/>
      <c r="R14" s="63"/>
      <c r="S14" s="63"/>
      <c r="T14" s="63"/>
      <c r="U14" s="63"/>
      <c r="V14" s="63"/>
    </row>
    <row r="15" spans="1:22" x14ac:dyDescent="0.25">
      <c r="A15" s="61"/>
      <c r="B15" s="62"/>
      <c r="C15" s="77" t="s">
        <v>99</v>
      </c>
      <c r="D15" s="65"/>
      <c r="E15" s="65"/>
      <c r="F15" s="64"/>
      <c r="G15" s="65"/>
      <c r="H15" s="65"/>
      <c r="I15" s="64"/>
      <c r="J15" s="65"/>
      <c r="K15" s="65"/>
      <c r="L15" s="64"/>
      <c r="M15" s="65"/>
      <c r="N15" s="65"/>
      <c r="O15" s="63"/>
      <c r="P15" s="65"/>
      <c r="Q15" s="65"/>
      <c r="R15" s="63"/>
      <c r="S15" s="63"/>
      <c r="T15" s="63"/>
      <c r="U15" s="63"/>
      <c r="V15" s="63"/>
    </row>
    <row r="16" spans="1:22" x14ac:dyDescent="0.25">
      <c r="A16" s="61"/>
      <c r="B16" s="62"/>
      <c r="C16" s="77" t="s">
        <v>97</v>
      </c>
      <c r="D16" s="65"/>
      <c r="E16" s="65"/>
      <c r="F16" s="64"/>
      <c r="G16" s="65"/>
      <c r="H16" s="65"/>
      <c r="I16" s="64"/>
      <c r="J16" s="65"/>
      <c r="K16" s="65"/>
      <c r="L16" s="64"/>
      <c r="M16" s="65"/>
      <c r="N16" s="65"/>
      <c r="O16" s="63"/>
      <c r="P16" s="65"/>
      <c r="Q16" s="65"/>
      <c r="R16" s="63"/>
      <c r="S16" s="63"/>
      <c r="T16" s="63"/>
      <c r="U16" s="63"/>
      <c r="V16" s="63"/>
    </row>
    <row r="17" spans="1:22" x14ac:dyDescent="0.25">
      <c r="A17" s="61"/>
      <c r="B17" s="62"/>
      <c r="C17" s="77" t="s">
        <v>105</v>
      </c>
      <c r="D17" s="65"/>
      <c r="E17" s="65"/>
      <c r="F17" s="64"/>
      <c r="G17" s="65"/>
      <c r="H17" s="65"/>
      <c r="I17" s="64"/>
      <c r="J17" s="65"/>
      <c r="K17" s="65"/>
      <c r="L17" s="64"/>
      <c r="M17" s="65"/>
      <c r="N17" s="65"/>
      <c r="O17" s="63"/>
      <c r="P17" s="65"/>
      <c r="Q17" s="65"/>
      <c r="R17" s="63"/>
      <c r="S17" s="63"/>
      <c r="T17" s="63"/>
      <c r="U17" s="63"/>
      <c r="V17" s="63"/>
    </row>
    <row r="18" spans="1:22" x14ac:dyDescent="0.25">
      <c r="A18" s="61"/>
      <c r="B18" s="62"/>
      <c r="C18" s="79"/>
      <c r="D18" s="65"/>
      <c r="E18" s="65"/>
      <c r="F18" s="64"/>
      <c r="G18" s="65"/>
      <c r="H18" s="65"/>
      <c r="I18" s="64"/>
      <c r="J18" s="65"/>
      <c r="K18" s="65"/>
      <c r="L18" s="64"/>
      <c r="M18" s="65"/>
      <c r="N18" s="65"/>
      <c r="O18" s="63"/>
      <c r="P18" s="65"/>
      <c r="Q18" s="65"/>
      <c r="R18" s="63"/>
      <c r="S18" s="63"/>
      <c r="T18" s="63"/>
      <c r="U18" s="63"/>
      <c r="V18" s="63"/>
    </row>
    <row r="19" spans="1:22" x14ac:dyDescent="0.25">
      <c r="A19" s="61"/>
      <c r="B19" s="62"/>
      <c r="C19" s="77" t="s">
        <v>106</v>
      </c>
      <c r="D19" s="82" t="s">
        <v>92</v>
      </c>
      <c r="E19" s="83">
        <f>SUM(E9:E18)</f>
        <v>12.5</v>
      </c>
      <c r="F19" s="64"/>
      <c r="G19" s="82" t="s">
        <v>92</v>
      </c>
      <c r="H19" s="83">
        <f>SUM(H9:H18)</f>
        <v>15</v>
      </c>
      <c r="I19" s="64"/>
      <c r="J19" s="82" t="s">
        <v>92</v>
      </c>
      <c r="K19" s="83">
        <f>SUM(K9:K18)</f>
        <v>0</v>
      </c>
      <c r="L19" s="64"/>
      <c r="M19" s="82" t="s">
        <v>92</v>
      </c>
      <c r="N19" s="83">
        <f>SUM(N9:N18)</f>
        <v>0</v>
      </c>
      <c r="O19" s="63"/>
      <c r="P19" s="65"/>
      <c r="Q19" s="65"/>
      <c r="R19" s="63"/>
      <c r="S19" s="63"/>
      <c r="T19" s="63"/>
      <c r="U19" s="63"/>
      <c r="V19" s="63"/>
    </row>
    <row r="20" spans="1:22" x14ac:dyDescent="0.25">
      <c r="A20" s="61"/>
      <c r="B20" s="62"/>
      <c r="C20" s="77" t="s">
        <v>101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3"/>
      <c r="P20" s="65"/>
      <c r="Q20" s="65"/>
      <c r="R20" s="63"/>
      <c r="S20" s="63"/>
      <c r="T20" s="63"/>
      <c r="U20" s="63"/>
      <c r="V20" s="63"/>
    </row>
    <row r="21" spans="1:22" x14ac:dyDescent="0.25">
      <c r="A21" s="61"/>
      <c r="B21" s="62"/>
      <c r="C21" s="77" t="s">
        <v>101</v>
      </c>
      <c r="D21" s="191" t="s">
        <v>145</v>
      </c>
      <c r="E21" s="192"/>
      <c r="F21" s="64"/>
      <c r="G21" s="191" t="s">
        <v>146</v>
      </c>
      <c r="H21" s="192"/>
      <c r="I21" s="64"/>
      <c r="J21" s="191" t="s">
        <v>151</v>
      </c>
      <c r="K21" s="192"/>
      <c r="L21" s="64"/>
      <c r="M21" s="191" t="s">
        <v>152</v>
      </c>
      <c r="N21" s="192"/>
      <c r="O21" s="63"/>
      <c r="P21" s="65"/>
      <c r="Q21" s="65"/>
      <c r="R21" s="63"/>
      <c r="S21" s="63"/>
      <c r="T21" s="63"/>
      <c r="U21" s="63"/>
      <c r="V21" s="63"/>
    </row>
    <row r="22" spans="1:22" x14ac:dyDescent="0.25">
      <c r="A22" s="100" t="s">
        <v>104</v>
      </c>
      <c r="B22" s="101"/>
      <c r="C22" s="102"/>
      <c r="D22" s="127" t="str">
        <f>CONCATENATE(ComputerTools," - CompTools")</f>
        <v>CBE 263 - CompTools</v>
      </c>
      <c r="E22" s="128">
        <v>2</v>
      </c>
      <c r="F22" s="64"/>
      <c r="G22" s="127" t="str">
        <f>CONCATENATE(Fluids," - Fluids")</f>
        <v>CBE 374 - Fluids</v>
      </c>
      <c r="H22" s="128">
        <v>3</v>
      </c>
      <c r="I22" s="64"/>
      <c r="J22" s="129"/>
      <c r="K22" s="129"/>
      <c r="L22" s="64"/>
      <c r="M22" s="65"/>
      <c r="N22" s="65"/>
      <c r="O22" s="63"/>
      <c r="P22" s="65"/>
      <c r="Q22" s="65"/>
      <c r="R22" s="63"/>
      <c r="S22" s="63"/>
      <c r="T22" s="63"/>
      <c r="U22" s="63"/>
      <c r="V22" s="63"/>
    </row>
    <row r="23" spans="1:22" x14ac:dyDescent="0.25">
      <c r="A23" s="103" t="str">
        <f>LinearAlgebra</f>
        <v>Math 213</v>
      </c>
      <c r="B23" s="104">
        <v>2</v>
      </c>
      <c r="C23" s="103" t="s">
        <v>101</v>
      </c>
      <c r="D23" s="127" t="str">
        <f>CONCATENATE(Balances," - Balances")</f>
        <v>CBE 273 - Balances</v>
      </c>
      <c r="E23" s="128">
        <v>3</v>
      </c>
      <c r="F23" s="64"/>
      <c r="G23" s="127" t="str">
        <f>CONCATENATE(EngineeringMath2, " - EngMath2")</f>
        <v>Math 303 - EngMath2</v>
      </c>
      <c r="H23" s="128">
        <v>4</v>
      </c>
      <c r="I23" s="64"/>
      <c r="J23" s="129"/>
      <c r="K23" s="129"/>
      <c r="L23" s="64"/>
      <c r="M23" s="65"/>
      <c r="N23" s="65"/>
      <c r="O23" s="63"/>
      <c r="P23" s="65"/>
      <c r="Q23" s="65"/>
      <c r="R23" s="63"/>
      <c r="S23" s="63"/>
      <c r="T23" s="63"/>
      <c r="U23" s="63"/>
      <c r="V23" s="63"/>
    </row>
    <row r="24" spans="1:22" x14ac:dyDescent="0.25">
      <c r="A24" s="103" t="str">
        <f>MultivariableCalculus</f>
        <v>Math 314</v>
      </c>
      <c r="B24" s="104">
        <v>3</v>
      </c>
      <c r="C24" s="103" t="s">
        <v>101</v>
      </c>
      <c r="D24" s="127" t="str">
        <f>CONCATENATE(EngineeringMath1, " - EngMath1")</f>
        <v>Math 302 - EngMath1</v>
      </c>
      <c r="E24" s="128">
        <v>4</v>
      </c>
      <c r="F24" s="64"/>
      <c r="G24" s="127" t="str">
        <f>CONCATENATE(ChEnAndSociety," - Env&amp;Safe")</f>
        <v>CBE 311 - Env&amp;Safe</v>
      </c>
      <c r="H24" s="128">
        <v>3</v>
      </c>
      <c r="I24" s="64"/>
      <c r="J24" s="129"/>
      <c r="K24" s="129"/>
      <c r="L24" s="64"/>
      <c r="M24" s="65"/>
      <c r="N24" s="65"/>
      <c r="O24" s="63"/>
      <c r="P24" s="65"/>
      <c r="Q24" s="65"/>
      <c r="R24" s="63"/>
      <c r="S24" s="63"/>
      <c r="T24" s="63"/>
      <c r="U24" s="63"/>
      <c r="V24" s="63"/>
    </row>
    <row r="25" spans="1:22" x14ac:dyDescent="0.25">
      <c r="A25" s="103" t="str">
        <f>ODEs</f>
        <v>Math 334</v>
      </c>
      <c r="B25" s="104">
        <v>3</v>
      </c>
      <c r="C25" s="103" t="s">
        <v>101</v>
      </c>
      <c r="D25" s="127" t="str">
        <f>CONCATENATE("Chem 357", " - OChem1")</f>
        <v>Chem 357 - OChem1</v>
      </c>
      <c r="E25" s="128">
        <v>3</v>
      </c>
      <c r="F25" s="64"/>
      <c r="G25" s="127" t="str">
        <f>CONCATENATE(BalancesFluidsLab," - Bal&amp;Fld Lab")</f>
        <v>CBE 285 - Bal&amp;Fld Lab</v>
      </c>
      <c r="H25" s="128">
        <v>0.5</v>
      </c>
      <c r="I25" s="64"/>
      <c r="J25" s="65"/>
      <c r="K25" s="65"/>
      <c r="L25" s="64"/>
      <c r="M25" s="65"/>
      <c r="N25" s="65"/>
      <c r="O25" s="63"/>
      <c r="P25" s="65"/>
      <c r="Q25" s="65"/>
      <c r="R25" s="63"/>
      <c r="S25" s="63"/>
      <c r="T25" s="63"/>
      <c r="U25" s="63"/>
      <c r="V25" s="63"/>
    </row>
    <row r="26" spans="1:22" x14ac:dyDescent="0.25">
      <c r="A26" s="100" t="s">
        <v>199</v>
      </c>
      <c r="B26" s="101"/>
      <c r="C26" s="102"/>
      <c r="D26" s="130" t="str">
        <f>CONCATENATE(CareerSkills1, " - CareerSkills 1")</f>
        <v>CBE 291 - CareerSkills 1</v>
      </c>
      <c r="E26" s="131">
        <v>0.5</v>
      </c>
      <c r="F26" s="64"/>
      <c r="G26" s="132" t="s">
        <v>47</v>
      </c>
      <c r="H26" s="133">
        <v>2</v>
      </c>
      <c r="I26" s="64"/>
      <c r="J26" s="65"/>
      <c r="K26" s="65"/>
      <c r="L26" s="64"/>
      <c r="M26" s="65"/>
      <c r="N26" s="65"/>
      <c r="O26" s="63"/>
      <c r="P26" s="65"/>
      <c r="Q26" s="65"/>
      <c r="R26" s="63"/>
      <c r="S26" s="63"/>
      <c r="T26" s="63"/>
      <c r="U26" s="63"/>
      <c r="V26" s="63"/>
    </row>
    <row r="27" spans="1:22" x14ac:dyDescent="0.25">
      <c r="A27" s="103" t="str">
        <f>CollegeChem1</f>
        <v>Chem 105</v>
      </c>
      <c r="B27" s="104">
        <v>4</v>
      </c>
      <c r="C27" s="103" t="s">
        <v>101</v>
      </c>
      <c r="D27" s="129"/>
      <c r="E27" s="129"/>
      <c r="F27" s="64"/>
      <c r="G27" s="130" t="str">
        <f>JesusChristEverlastingGospel</f>
        <v>ChristGosp</v>
      </c>
      <c r="H27" s="131">
        <v>2</v>
      </c>
      <c r="I27" s="64"/>
      <c r="J27" s="65"/>
      <c r="K27" s="65"/>
      <c r="L27" s="64"/>
      <c r="M27" s="65"/>
      <c r="N27" s="65"/>
      <c r="O27" s="63"/>
      <c r="P27" s="65"/>
      <c r="Q27" s="65"/>
      <c r="R27" s="63"/>
      <c r="S27" s="63"/>
      <c r="T27" s="63"/>
      <c r="U27" s="63"/>
      <c r="V27" s="63"/>
    </row>
    <row r="28" spans="1:22" x14ac:dyDescent="0.25">
      <c r="A28" s="103" t="str">
        <f>CollegeChem2</f>
        <v>Chem 106</v>
      </c>
      <c r="B28" s="104">
        <v>3</v>
      </c>
      <c r="C28" s="103" t="s">
        <v>103</v>
      </c>
      <c r="D28" s="129"/>
      <c r="E28" s="129"/>
      <c r="F28" s="64"/>
      <c r="G28" s="129"/>
      <c r="H28" s="129"/>
      <c r="I28" s="64"/>
      <c r="J28" s="65"/>
      <c r="K28" s="65"/>
      <c r="L28" s="64"/>
      <c r="M28" s="65"/>
      <c r="N28" s="65"/>
      <c r="O28" s="63"/>
      <c r="P28" s="65"/>
      <c r="Q28" s="65"/>
      <c r="R28" s="63"/>
      <c r="S28" s="63"/>
      <c r="T28" s="63"/>
      <c r="U28" s="63"/>
      <c r="V28" s="63"/>
    </row>
    <row r="29" spans="1:22" x14ac:dyDescent="0.25">
      <c r="A29" s="103" t="str">
        <f>CollegeChemLab</f>
        <v>Chem 107</v>
      </c>
      <c r="B29" s="104">
        <v>1</v>
      </c>
      <c r="C29" s="103" t="s">
        <v>101</v>
      </c>
      <c r="D29" s="65"/>
      <c r="E29" s="65"/>
      <c r="F29" s="64"/>
      <c r="G29" s="129"/>
      <c r="H29" s="129"/>
      <c r="I29" s="64"/>
      <c r="J29" s="65"/>
      <c r="K29" s="65"/>
      <c r="L29" s="64"/>
      <c r="M29" s="65"/>
      <c r="N29" s="65"/>
      <c r="O29" s="63"/>
      <c r="P29" s="65"/>
      <c r="Q29" s="65"/>
      <c r="R29" s="63"/>
      <c r="S29" s="63"/>
      <c r="T29" s="63"/>
      <c r="U29" s="63"/>
      <c r="V29" s="63"/>
    </row>
    <row r="30" spans="1:22" x14ac:dyDescent="0.25">
      <c r="A30" s="75" t="s">
        <v>102</v>
      </c>
      <c r="B30" s="80"/>
      <c r="C30" s="80"/>
      <c r="D30" s="65"/>
      <c r="E30" s="65"/>
      <c r="F30" s="64"/>
      <c r="G30" s="65"/>
      <c r="H30" s="65"/>
      <c r="I30" s="64"/>
      <c r="J30" s="65"/>
      <c r="K30" s="65"/>
      <c r="L30" s="64"/>
      <c r="M30" s="65"/>
      <c r="N30" s="65"/>
      <c r="O30" s="63"/>
      <c r="P30" s="65"/>
      <c r="Q30" s="65"/>
      <c r="R30" s="63"/>
      <c r="S30" s="63"/>
      <c r="T30" s="63"/>
      <c r="U30" s="63"/>
      <c r="V30" s="63"/>
    </row>
    <row r="31" spans="1:22" x14ac:dyDescent="0.25">
      <c r="A31" s="61"/>
      <c r="B31" s="62"/>
      <c r="C31" s="77" t="s">
        <v>106</v>
      </c>
      <c r="D31" s="65"/>
      <c r="E31" s="65"/>
      <c r="F31" s="64"/>
      <c r="G31" s="65"/>
      <c r="H31" s="65"/>
      <c r="I31" s="64"/>
      <c r="J31" s="65"/>
      <c r="K31" s="65"/>
      <c r="L31" s="64"/>
      <c r="M31" s="65"/>
      <c r="N31" s="65"/>
      <c r="O31" s="63"/>
      <c r="P31" s="65"/>
      <c r="Q31" s="65"/>
      <c r="R31" s="63"/>
      <c r="S31" s="63"/>
      <c r="T31" s="63"/>
      <c r="U31" s="63"/>
      <c r="V31" s="63"/>
    </row>
    <row r="32" spans="1:22" x14ac:dyDescent="0.25">
      <c r="A32" s="61"/>
      <c r="B32" s="62"/>
      <c r="C32" s="77" t="s">
        <v>100</v>
      </c>
      <c r="D32" s="82" t="s">
        <v>92</v>
      </c>
      <c r="E32" s="83">
        <f>SUM(E22:E31)</f>
        <v>12.5</v>
      </c>
      <c r="F32" s="64"/>
      <c r="G32" s="82" t="s">
        <v>92</v>
      </c>
      <c r="H32" s="83">
        <f>SUM(H22:H31)</f>
        <v>14.5</v>
      </c>
      <c r="I32" s="64"/>
      <c r="J32" s="82" t="s">
        <v>92</v>
      </c>
      <c r="K32" s="83">
        <f>SUM(K22:K31)</f>
        <v>0</v>
      </c>
      <c r="L32" s="64"/>
      <c r="M32" s="82" t="s">
        <v>92</v>
      </c>
      <c r="N32" s="83">
        <f>SUM(N22:N31)</f>
        <v>0</v>
      </c>
      <c r="O32" s="63"/>
      <c r="P32" s="65"/>
      <c r="Q32" s="65"/>
      <c r="R32" s="63"/>
      <c r="S32" s="63"/>
      <c r="T32" s="63"/>
      <c r="U32" s="63"/>
      <c r="V32" s="63"/>
    </row>
    <row r="33" spans="1:22" x14ac:dyDescent="0.25">
      <c r="A33" s="61"/>
      <c r="B33" s="62"/>
      <c r="C33" s="77" t="s">
        <v>100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3"/>
      <c r="P33" s="65"/>
      <c r="Q33" s="65"/>
      <c r="R33" s="63"/>
      <c r="S33" s="63"/>
      <c r="T33" s="63"/>
      <c r="U33" s="63"/>
      <c r="V33" s="63"/>
    </row>
    <row r="34" spans="1:22" x14ac:dyDescent="0.25">
      <c r="A34" s="61"/>
      <c r="B34" s="62"/>
      <c r="C34" s="77" t="s">
        <v>106</v>
      </c>
      <c r="D34" s="191" t="s">
        <v>147</v>
      </c>
      <c r="E34" s="192"/>
      <c r="F34" s="64"/>
      <c r="G34" s="191" t="s">
        <v>148</v>
      </c>
      <c r="H34" s="192"/>
      <c r="I34" s="64"/>
      <c r="J34" s="191" t="s">
        <v>204</v>
      </c>
      <c r="K34" s="192"/>
      <c r="L34" s="64"/>
      <c r="M34" s="191" t="s">
        <v>205</v>
      </c>
      <c r="N34" s="192"/>
      <c r="O34" s="63"/>
      <c r="P34" s="65"/>
      <c r="Q34" s="65"/>
      <c r="R34" s="63"/>
      <c r="S34" s="63"/>
      <c r="T34" s="63"/>
      <c r="U34" s="63"/>
      <c r="V34" s="63"/>
    </row>
    <row r="35" spans="1:22" x14ac:dyDescent="0.25">
      <c r="A35" s="61"/>
      <c r="B35" s="62"/>
      <c r="C35" s="77" t="s">
        <v>106</v>
      </c>
      <c r="D35" s="127" t="str">
        <f>CONCATENATE(ReactionEngineering," - RxnEng")</f>
        <v>CBE 386 - RxnEng</v>
      </c>
      <c r="E35" s="128">
        <v>3</v>
      </c>
      <c r="F35" s="64"/>
      <c r="G35" s="127" t="str">
        <f>CONCATENATE(HeatAndMass," - H&amp;M")</f>
        <v>CBE 376 - H&amp;M</v>
      </c>
      <c r="H35" s="128">
        <v>3</v>
      </c>
      <c r="I35" s="64"/>
      <c r="J35" s="65"/>
      <c r="K35" s="65"/>
      <c r="L35" s="64"/>
      <c r="M35" s="65"/>
      <c r="N35" s="65"/>
      <c r="O35" s="63"/>
      <c r="P35" s="65"/>
      <c r="Q35" s="65"/>
      <c r="R35" s="63"/>
      <c r="S35" s="63"/>
      <c r="T35" s="63"/>
      <c r="U35" s="63"/>
      <c r="V35" s="63"/>
    </row>
    <row r="36" spans="1:22" x14ac:dyDescent="0.25">
      <c r="A36" s="61"/>
      <c r="B36" s="62"/>
      <c r="C36" s="77" t="s">
        <v>99</v>
      </c>
      <c r="D36" s="127" t="str">
        <f>CONCATENATE(PChem, " - Pchem")</f>
        <v>Chem 467 - Pchem</v>
      </c>
      <c r="E36" s="128">
        <v>3</v>
      </c>
      <c r="F36" s="64"/>
      <c r="G36" s="132" t="str">
        <f>AdvWriting</f>
        <v>Wrtg 316</v>
      </c>
      <c r="H36" s="133">
        <v>3</v>
      </c>
      <c r="I36" s="64"/>
      <c r="J36" s="65"/>
      <c r="K36" s="65"/>
      <c r="L36" s="64"/>
      <c r="M36" s="65"/>
      <c r="N36" s="65"/>
      <c r="O36" s="63"/>
      <c r="P36" s="65"/>
      <c r="Q36" s="65"/>
      <c r="R36" s="63"/>
      <c r="S36" s="63"/>
      <c r="T36" s="63"/>
      <c r="U36" s="63"/>
      <c r="V36" s="63"/>
    </row>
    <row r="37" spans="1:22" x14ac:dyDescent="0.25">
      <c r="A37" s="61"/>
      <c r="B37" s="62"/>
      <c r="C37" s="77" t="s">
        <v>97</v>
      </c>
      <c r="D37" s="132" t="str">
        <f>CONCATENATE(CareerSkills2, " - CareerSkills 2")</f>
        <v>CBE 391 - CareerSkills 2</v>
      </c>
      <c r="E37" s="133">
        <v>0.5</v>
      </c>
      <c r="F37" s="64"/>
      <c r="G37" s="130" t="str">
        <f>CONCATENATE(Econ," - Econ")</f>
        <v>Econ 110 - Econ</v>
      </c>
      <c r="H37" s="131">
        <v>3</v>
      </c>
      <c r="I37" s="64"/>
      <c r="J37" s="65"/>
      <c r="K37" s="65"/>
      <c r="L37" s="64"/>
      <c r="M37" s="65"/>
      <c r="N37" s="65"/>
      <c r="O37" s="63"/>
      <c r="P37" s="65"/>
      <c r="Q37" s="65"/>
      <c r="R37" s="63"/>
      <c r="S37" s="66"/>
      <c r="T37" s="63"/>
      <c r="U37" s="63"/>
      <c r="V37" s="63"/>
    </row>
    <row r="38" spans="1:22" x14ac:dyDescent="0.25">
      <c r="A38" s="61"/>
      <c r="B38" s="62"/>
      <c r="C38" s="77" t="s">
        <v>99</v>
      </c>
      <c r="D38" s="132" t="str">
        <f>CONCATENATE(Stats, " - Stats")</f>
        <v>Stat 121 - Stats</v>
      </c>
      <c r="E38" s="133">
        <v>3</v>
      </c>
      <c r="F38" s="64"/>
      <c r="G38" s="130" t="str">
        <f>EternalFamily</f>
        <v>Eter Fam</v>
      </c>
      <c r="H38" s="131">
        <v>2</v>
      </c>
      <c r="I38" s="64"/>
      <c r="J38" s="65"/>
      <c r="K38" s="65"/>
      <c r="L38" s="64"/>
      <c r="M38" s="65"/>
      <c r="N38" s="65"/>
      <c r="O38" s="63"/>
      <c r="P38" s="65"/>
      <c r="Q38" s="65"/>
      <c r="R38" s="63"/>
      <c r="S38" s="63"/>
      <c r="T38" s="63"/>
      <c r="U38" s="63"/>
      <c r="V38" s="63"/>
    </row>
    <row r="39" spans="1:22" x14ac:dyDescent="0.25">
      <c r="A39" s="61"/>
      <c r="B39" s="62"/>
      <c r="C39" s="77" t="s">
        <v>97</v>
      </c>
      <c r="D39" s="130" t="str">
        <f>CONCATENATE("MMBio 221"," - Biology*")</f>
        <v>MMBio 221 - Biology*</v>
      </c>
      <c r="E39" s="131">
        <v>3</v>
      </c>
      <c r="F39" s="64"/>
      <c r="G39" s="130" t="str">
        <f>FoundationsOfRestoration</f>
        <v>Restoration</v>
      </c>
      <c r="H39" s="131">
        <v>2</v>
      </c>
      <c r="I39" s="64"/>
      <c r="J39" s="65"/>
      <c r="K39" s="65"/>
      <c r="L39" s="64"/>
      <c r="M39" s="65"/>
      <c r="N39" s="65"/>
      <c r="O39" s="63"/>
      <c r="P39" s="65"/>
      <c r="Q39" s="65"/>
      <c r="R39" s="63"/>
      <c r="S39" s="63"/>
      <c r="T39" s="63"/>
      <c r="U39" s="63"/>
      <c r="V39" s="63"/>
    </row>
    <row r="40" spans="1:22" x14ac:dyDescent="0.25">
      <c r="A40" s="61"/>
      <c r="B40" s="62"/>
      <c r="C40" s="77" t="s">
        <v>99</v>
      </c>
      <c r="D40" s="129"/>
      <c r="E40" s="129"/>
      <c r="F40" s="64"/>
      <c r="G40" s="129"/>
      <c r="H40" s="129"/>
      <c r="I40" s="64"/>
      <c r="J40" s="65"/>
      <c r="K40" s="65"/>
      <c r="L40" s="64"/>
      <c r="M40" s="65"/>
      <c r="N40" s="65"/>
      <c r="O40" s="63"/>
      <c r="P40" s="65"/>
      <c r="Q40" s="65"/>
      <c r="R40" s="63"/>
      <c r="S40" s="63"/>
      <c r="T40" s="63"/>
      <c r="U40" s="63"/>
      <c r="V40" s="63"/>
    </row>
    <row r="41" spans="1:22" x14ac:dyDescent="0.25">
      <c r="A41" s="61"/>
      <c r="B41" s="62"/>
      <c r="C41" s="77" t="s">
        <v>100</v>
      </c>
      <c r="D41" s="129"/>
      <c r="E41" s="129"/>
      <c r="F41" s="64"/>
      <c r="G41" s="129"/>
      <c r="H41" s="129"/>
      <c r="I41" s="64"/>
      <c r="J41" s="65"/>
      <c r="K41" s="65"/>
      <c r="L41" s="64"/>
      <c r="M41" s="65"/>
      <c r="N41" s="65"/>
      <c r="O41" s="63"/>
      <c r="P41" s="65"/>
      <c r="Q41" s="65"/>
      <c r="R41" s="63"/>
      <c r="S41" s="63"/>
      <c r="T41" s="63"/>
      <c r="U41" s="63"/>
      <c r="V41" s="63"/>
    </row>
    <row r="42" spans="1:22" x14ac:dyDescent="0.25">
      <c r="A42" s="61"/>
      <c r="B42" s="62"/>
      <c r="C42" s="77" t="s">
        <v>99</v>
      </c>
      <c r="D42" s="129"/>
      <c r="E42" s="129"/>
      <c r="F42" s="64"/>
      <c r="G42" s="129"/>
      <c r="H42" s="129"/>
      <c r="I42" s="64"/>
      <c r="J42" s="65"/>
      <c r="K42" s="65"/>
      <c r="L42" s="64"/>
      <c r="M42" s="65"/>
      <c r="N42" s="65"/>
      <c r="O42" s="63"/>
      <c r="P42" s="65"/>
      <c r="Q42" s="65"/>
      <c r="R42" s="63"/>
      <c r="S42" s="63"/>
      <c r="T42" s="63"/>
      <c r="U42" s="63"/>
      <c r="V42" s="63"/>
    </row>
    <row r="43" spans="1:22" x14ac:dyDescent="0.25">
      <c r="A43" s="61"/>
      <c r="B43" s="62"/>
      <c r="C43" s="77" t="s">
        <v>98</v>
      </c>
      <c r="D43" s="129"/>
      <c r="E43" s="129"/>
      <c r="F43" s="64"/>
      <c r="G43" s="129"/>
      <c r="H43" s="129"/>
      <c r="I43" s="64"/>
      <c r="J43" s="65"/>
      <c r="K43" s="65"/>
      <c r="L43" s="64"/>
      <c r="M43" s="65"/>
      <c r="N43" s="65"/>
      <c r="O43" s="63"/>
      <c r="P43" s="65"/>
      <c r="Q43" s="65"/>
      <c r="R43" s="63"/>
      <c r="S43" s="63"/>
      <c r="T43" s="63"/>
      <c r="U43" s="63"/>
      <c r="V43" s="63"/>
    </row>
    <row r="44" spans="1:22" x14ac:dyDescent="0.25">
      <c r="A44" s="61"/>
      <c r="B44" s="62"/>
      <c r="C44" s="77" t="s">
        <v>99</v>
      </c>
      <c r="D44" s="65"/>
      <c r="E44" s="65"/>
      <c r="F44" s="64"/>
      <c r="G44" s="65"/>
      <c r="H44" s="65"/>
      <c r="I44" s="64"/>
      <c r="J44" s="65"/>
      <c r="K44" s="65"/>
      <c r="L44" s="64"/>
      <c r="M44" s="65"/>
      <c r="N44" s="65"/>
      <c r="O44" s="63"/>
      <c r="P44" s="65"/>
      <c r="Q44" s="65"/>
      <c r="R44" s="63"/>
      <c r="S44" s="63"/>
      <c r="T44" s="63"/>
      <c r="U44" s="63"/>
      <c r="V44" s="63"/>
    </row>
    <row r="45" spans="1:22" x14ac:dyDescent="0.25">
      <c r="A45" s="61"/>
      <c r="B45" s="62"/>
      <c r="C45" s="77" t="s">
        <v>97</v>
      </c>
      <c r="D45" s="82" t="s">
        <v>92</v>
      </c>
      <c r="E45" s="146">
        <f>SUM(E35:E44)</f>
        <v>12.5</v>
      </c>
      <c r="F45" s="64"/>
      <c r="G45" s="82" t="s">
        <v>92</v>
      </c>
      <c r="H45" s="83">
        <f>SUM(H35:H44)</f>
        <v>13</v>
      </c>
      <c r="I45" s="64"/>
      <c r="J45" s="82" t="s">
        <v>92</v>
      </c>
      <c r="K45" s="83">
        <f>SUM(K35:K44)</f>
        <v>0</v>
      </c>
      <c r="L45" s="64"/>
      <c r="M45" s="82" t="s">
        <v>92</v>
      </c>
      <c r="N45" s="83">
        <f>SUM(N35:N44)</f>
        <v>0</v>
      </c>
      <c r="O45" s="63"/>
      <c r="P45" s="65"/>
      <c r="Q45" s="65"/>
      <c r="R45" s="63"/>
      <c r="S45" s="63"/>
      <c r="T45" s="63"/>
      <c r="U45" s="63"/>
      <c r="V45" s="63"/>
    </row>
    <row r="46" spans="1:22" x14ac:dyDescent="0.25">
      <c r="A46" s="61"/>
      <c r="B46" s="62"/>
      <c r="C46" s="77" t="s">
        <v>100</v>
      </c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3"/>
      <c r="P46" s="65"/>
      <c r="Q46" s="65"/>
      <c r="R46" s="63"/>
      <c r="S46" s="63"/>
      <c r="T46" s="63"/>
      <c r="U46" s="63"/>
      <c r="V46" s="63"/>
    </row>
    <row r="47" spans="1:22" x14ac:dyDescent="0.25">
      <c r="A47" s="61"/>
      <c r="B47" s="62"/>
      <c r="C47" s="77" t="s">
        <v>97</v>
      </c>
      <c r="D47" s="191" t="s">
        <v>149</v>
      </c>
      <c r="E47" s="192"/>
      <c r="F47" s="64"/>
      <c r="G47" s="191" t="s">
        <v>150</v>
      </c>
      <c r="H47" s="192"/>
      <c r="I47" s="64"/>
      <c r="J47" s="191" t="s">
        <v>206</v>
      </c>
      <c r="K47" s="192"/>
      <c r="L47" s="64"/>
      <c r="M47" s="191" t="s">
        <v>207</v>
      </c>
      <c r="N47" s="192"/>
      <c r="O47" s="63"/>
      <c r="P47" s="65"/>
      <c r="Q47" s="65"/>
      <c r="R47" s="63"/>
      <c r="S47" s="63"/>
      <c r="T47" s="63"/>
      <c r="U47" s="63"/>
      <c r="V47" s="63"/>
    </row>
    <row r="48" spans="1:22" x14ac:dyDescent="0.25">
      <c r="A48" s="61"/>
      <c r="B48" s="62"/>
      <c r="C48" s="77" t="s">
        <v>97</v>
      </c>
      <c r="D48" s="127" t="str">
        <f>CONCATENATE(Materials," - Materials")</f>
        <v>CBE 378 - Materials</v>
      </c>
      <c r="E48" s="128">
        <v>3</v>
      </c>
      <c r="F48" s="64"/>
      <c r="G48" s="127" t="str">
        <f>CONCATENATE(Thermo," - Thermo")</f>
        <v>CBE 373 - Thermo</v>
      </c>
      <c r="H48" s="128">
        <v>3</v>
      </c>
      <c r="I48" s="64"/>
      <c r="J48" s="65"/>
      <c r="K48" s="65"/>
      <c r="L48" s="64"/>
      <c r="M48" s="65"/>
      <c r="N48" s="65"/>
      <c r="O48" s="63"/>
      <c r="P48" s="65"/>
      <c r="Q48" s="65"/>
      <c r="R48" s="63"/>
      <c r="S48" s="63"/>
      <c r="T48" s="63"/>
      <c r="U48" s="63"/>
      <c r="V48" s="63"/>
    </row>
    <row r="49" spans="1:22" x14ac:dyDescent="0.25">
      <c r="A49" s="61"/>
      <c r="B49" s="62"/>
      <c r="C49" s="77" t="s">
        <v>99</v>
      </c>
      <c r="D49" s="127" t="str">
        <f>CONCATENATE(UOLab," - UOLab")</f>
        <v>CBE 479 - UOLab</v>
      </c>
      <c r="E49" s="128">
        <v>2</v>
      </c>
      <c r="F49" s="64"/>
      <c r="G49" s="127" t="str">
        <f>CONCATENATE(ThermoHMTLab," - Thm&amp;HMT Lab")</f>
        <v>CBE 385 - Thm&amp;HMT Lab</v>
      </c>
      <c r="H49" s="128">
        <v>0.5</v>
      </c>
      <c r="I49" s="64"/>
      <c r="J49" s="65"/>
      <c r="K49" s="65"/>
      <c r="L49" s="64"/>
      <c r="M49" s="65"/>
      <c r="N49" s="65"/>
      <c r="O49" s="63"/>
      <c r="P49" s="65"/>
      <c r="Q49" s="65"/>
      <c r="R49" s="63"/>
      <c r="S49" s="63"/>
      <c r="T49" s="63"/>
      <c r="U49" s="63"/>
      <c r="V49" s="63"/>
    </row>
    <row r="50" spans="1:22" x14ac:dyDescent="0.25">
      <c r="A50" s="61"/>
      <c r="B50" s="62"/>
      <c r="C50" s="77" t="s">
        <v>97</v>
      </c>
      <c r="D50" s="127" t="str">
        <f>CONCATENATE(MaterialsReactionsLab," - Mat&amp;Rxn Lab")</f>
        <v>CBE 345 - Mat&amp;Rxn Lab</v>
      </c>
      <c r="E50" s="128">
        <v>0.5</v>
      </c>
      <c r="F50" s="64"/>
      <c r="G50" s="127" t="s">
        <v>95</v>
      </c>
      <c r="H50" s="128">
        <v>3</v>
      </c>
      <c r="I50" s="64"/>
      <c r="J50" s="65"/>
      <c r="K50" s="65"/>
      <c r="L50" s="64"/>
      <c r="M50" s="65"/>
      <c r="N50" s="65"/>
      <c r="O50" s="63"/>
      <c r="P50" s="65"/>
      <c r="Q50" s="65"/>
      <c r="R50" s="63"/>
      <c r="S50" s="63"/>
      <c r="T50" s="63"/>
      <c r="U50" s="63"/>
      <c r="V50" s="63"/>
    </row>
    <row r="51" spans="1:22" x14ac:dyDescent="0.25">
      <c r="A51" s="61"/>
      <c r="B51" s="62"/>
      <c r="C51" s="77" t="s">
        <v>106</v>
      </c>
      <c r="D51" s="127" t="s">
        <v>96</v>
      </c>
      <c r="E51" s="128">
        <v>4</v>
      </c>
      <c r="F51" s="64"/>
      <c r="G51" s="127" t="s">
        <v>95</v>
      </c>
      <c r="H51" s="128">
        <v>3</v>
      </c>
      <c r="I51" s="64"/>
      <c r="J51" s="65"/>
      <c r="K51" s="65"/>
      <c r="L51" s="64"/>
      <c r="M51" s="65"/>
      <c r="N51" s="65"/>
      <c r="O51" s="63"/>
      <c r="P51" s="65"/>
      <c r="Q51" s="65"/>
      <c r="R51" s="63"/>
      <c r="S51" s="63"/>
      <c r="T51" s="63"/>
      <c r="U51" s="63"/>
      <c r="V51" s="63"/>
    </row>
    <row r="52" spans="1:22" x14ac:dyDescent="0.25">
      <c r="A52" s="61"/>
      <c r="B52" s="62"/>
      <c r="C52" s="79"/>
      <c r="D52" s="130" t="str">
        <f>Civilization2Art</f>
        <v>Civ 2/Art</v>
      </c>
      <c r="E52" s="131">
        <v>3</v>
      </c>
      <c r="F52" s="64"/>
      <c r="G52" s="130" t="str">
        <f>RelElec1</f>
        <v>Rel Elec 1</v>
      </c>
      <c r="H52" s="131">
        <v>2</v>
      </c>
      <c r="I52" s="64"/>
      <c r="J52" s="65"/>
      <c r="K52" s="65"/>
      <c r="L52" s="64"/>
      <c r="M52" s="65"/>
      <c r="N52" s="65"/>
      <c r="O52" s="63"/>
      <c r="P52" s="65"/>
      <c r="Q52" s="65"/>
      <c r="R52" s="63"/>
      <c r="S52" s="63"/>
      <c r="T52" s="63"/>
      <c r="U52" s="63"/>
      <c r="V52" s="63"/>
    </row>
    <row r="53" spans="1:22" x14ac:dyDescent="0.25">
      <c r="A53" s="61"/>
      <c r="B53" s="62"/>
      <c r="C53" s="79"/>
      <c r="D53" s="129"/>
      <c r="E53" s="129"/>
      <c r="F53" s="64"/>
      <c r="G53" s="130" t="str">
        <f>RelElec2</f>
        <v>Rel Elec 2</v>
      </c>
      <c r="H53" s="131">
        <v>2</v>
      </c>
      <c r="I53" s="64"/>
      <c r="J53" s="65"/>
      <c r="K53" s="65"/>
      <c r="L53" s="64"/>
      <c r="M53" s="65"/>
      <c r="N53" s="65"/>
      <c r="O53" s="63"/>
      <c r="P53" s="65"/>
      <c r="Q53" s="65"/>
      <c r="R53" s="63"/>
      <c r="S53" s="63"/>
      <c r="T53" s="63"/>
      <c r="U53" s="63"/>
      <c r="V53" s="63"/>
    </row>
    <row r="54" spans="1:22" x14ac:dyDescent="0.25">
      <c r="A54" s="61"/>
      <c r="B54" s="62"/>
      <c r="C54" s="79"/>
      <c r="D54" s="129"/>
      <c r="E54" s="129"/>
      <c r="F54" s="64"/>
      <c r="G54" s="129"/>
      <c r="H54" s="129"/>
      <c r="I54" s="64"/>
      <c r="J54" s="65"/>
      <c r="K54" s="65"/>
      <c r="L54" s="64"/>
      <c r="M54" s="65"/>
      <c r="N54" s="65"/>
      <c r="O54" s="63"/>
      <c r="P54" s="65"/>
      <c r="Q54" s="65"/>
      <c r="R54" s="63"/>
      <c r="S54" s="63"/>
      <c r="T54" s="63"/>
      <c r="U54" s="63"/>
      <c r="V54" s="63"/>
    </row>
    <row r="55" spans="1:22" x14ac:dyDescent="0.25">
      <c r="A55" s="61"/>
      <c r="B55" s="62"/>
      <c r="C55" s="79"/>
      <c r="D55" s="65"/>
      <c r="E55" s="65"/>
      <c r="F55" s="64"/>
      <c r="G55" s="65"/>
      <c r="H55" s="65"/>
      <c r="I55" s="64"/>
      <c r="J55" s="65"/>
      <c r="K55" s="65"/>
      <c r="L55" s="64"/>
      <c r="M55" s="65"/>
      <c r="N55" s="65"/>
      <c r="O55" s="63"/>
      <c r="P55" s="65"/>
      <c r="Q55" s="65"/>
      <c r="R55" s="63"/>
      <c r="S55" s="63"/>
      <c r="T55" s="63"/>
      <c r="U55" s="63"/>
      <c r="V55" s="63"/>
    </row>
    <row r="56" spans="1:22" x14ac:dyDescent="0.25">
      <c r="A56" s="75" t="s">
        <v>94</v>
      </c>
      <c r="B56" s="80"/>
      <c r="C56" s="80"/>
      <c r="D56" s="65"/>
      <c r="E56" s="65"/>
      <c r="F56" s="64"/>
      <c r="G56" s="65"/>
      <c r="H56" s="65"/>
      <c r="I56" s="64"/>
      <c r="J56" s="65"/>
      <c r="K56" s="65"/>
      <c r="L56" s="64"/>
      <c r="M56" s="65"/>
      <c r="N56" s="65"/>
      <c r="O56" s="63"/>
      <c r="P56" s="65"/>
      <c r="Q56" s="65"/>
      <c r="R56" s="63"/>
      <c r="S56" s="63"/>
      <c r="T56" s="63"/>
      <c r="U56" s="63"/>
      <c r="V56" s="63"/>
    </row>
    <row r="57" spans="1:22" x14ac:dyDescent="0.25">
      <c r="A57" s="61"/>
      <c r="B57" s="62"/>
      <c r="C57" s="79"/>
      <c r="D57" s="65"/>
      <c r="E57" s="65"/>
      <c r="F57" s="64"/>
      <c r="G57" s="65"/>
      <c r="H57" s="65"/>
      <c r="I57" s="64"/>
      <c r="J57" s="65"/>
      <c r="K57" s="65"/>
      <c r="L57" s="64"/>
      <c r="M57" s="65"/>
      <c r="N57" s="65"/>
      <c r="O57" s="63"/>
      <c r="P57" s="65"/>
      <c r="Q57" s="65"/>
      <c r="R57" s="63"/>
      <c r="S57" s="63"/>
      <c r="T57" s="63"/>
      <c r="U57" s="63"/>
      <c r="V57" s="63"/>
    </row>
    <row r="58" spans="1:22" x14ac:dyDescent="0.25">
      <c r="A58" s="61"/>
      <c r="B58" s="62"/>
      <c r="C58" s="78"/>
      <c r="D58" s="82" t="s">
        <v>92</v>
      </c>
      <c r="E58" s="83">
        <f>SUM(E48:E57)</f>
        <v>12.5</v>
      </c>
      <c r="F58" s="64"/>
      <c r="G58" s="82" t="s">
        <v>92</v>
      </c>
      <c r="H58" s="83">
        <f>SUM(H48:H57)</f>
        <v>13.5</v>
      </c>
      <c r="I58" s="64"/>
      <c r="J58" s="82" t="s">
        <v>92</v>
      </c>
      <c r="K58" s="83">
        <f>SUM(K48:K57)</f>
        <v>0</v>
      </c>
      <c r="L58" s="64"/>
      <c r="M58" s="82" t="s">
        <v>92</v>
      </c>
      <c r="N58" s="83">
        <f>SUM(N48:N57)</f>
        <v>0</v>
      </c>
      <c r="O58" s="63"/>
      <c r="P58" s="65"/>
      <c r="Q58" s="65"/>
      <c r="R58" s="63"/>
      <c r="S58" s="63"/>
      <c r="T58" s="63"/>
      <c r="U58" s="63"/>
      <c r="V58" s="63"/>
    </row>
    <row r="59" spans="1:22" x14ac:dyDescent="0.25">
      <c r="A59" s="61"/>
      <c r="B59" s="62"/>
      <c r="C59" s="78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3"/>
      <c r="P59" s="65"/>
      <c r="Q59" s="65"/>
      <c r="R59" s="63"/>
      <c r="S59" s="63"/>
      <c r="T59" s="63"/>
      <c r="U59" s="63"/>
      <c r="V59" s="63"/>
    </row>
    <row r="60" spans="1:22" x14ac:dyDescent="0.25">
      <c r="A60" s="61"/>
      <c r="B60" s="62"/>
      <c r="C60" s="78"/>
      <c r="D60" s="191" t="s">
        <v>211</v>
      </c>
      <c r="E60" s="192"/>
      <c r="F60" s="64"/>
      <c r="G60" s="191" t="s">
        <v>210</v>
      </c>
      <c r="H60" s="192"/>
      <c r="I60" s="64"/>
      <c r="J60" s="191" t="s">
        <v>208</v>
      </c>
      <c r="K60" s="192"/>
      <c r="L60" s="64"/>
      <c r="M60" s="191" t="s">
        <v>209</v>
      </c>
      <c r="N60" s="192"/>
      <c r="O60" s="63"/>
      <c r="P60" s="65"/>
      <c r="Q60" s="65"/>
      <c r="R60" s="63"/>
      <c r="S60" s="63"/>
      <c r="T60" s="63"/>
      <c r="U60" s="63"/>
      <c r="V60" s="63"/>
    </row>
    <row r="61" spans="1:22" x14ac:dyDescent="0.25">
      <c r="A61" s="61"/>
      <c r="B61" s="62"/>
      <c r="C61" s="78"/>
      <c r="D61" s="127" t="str">
        <f>CONCATENATE(Control," - Control")</f>
        <v>CBE 436 - Control</v>
      </c>
      <c r="E61" s="128">
        <v>3</v>
      </c>
      <c r="F61" s="64"/>
      <c r="G61" s="127" t="str">
        <f>CONCATENATE(PlantDesign," - Design")</f>
        <v>CBE 451 - Design</v>
      </c>
      <c r="H61" s="128">
        <v>4</v>
      </c>
      <c r="I61" s="64"/>
      <c r="J61" s="65"/>
      <c r="K61" s="65"/>
      <c r="L61" s="64"/>
      <c r="M61" s="65"/>
      <c r="N61" s="65"/>
      <c r="O61" s="63"/>
      <c r="P61" s="65"/>
      <c r="Q61" s="65"/>
      <c r="R61" s="63"/>
      <c r="S61" s="63"/>
      <c r="T61" s="63"/>
      <c r="U61" s="63"/>
      <c r="V61" s="63"/>
    </row>
    <row r="62" spans="1:22" x14ac:dyDescent="0.25">
      <c r="A62" s="61"/>
      <c r="B62" s="62"/>
      <c r="C62" s="78"/>
      <c r="D62" s="127" t="str">
        <f>CONCATENATE(Separations," - Separations")</f>
        <v>CBE 476 - Separations</v>
      </c>
      <c r="E62" s="128">
        <v>3</v>
      </c>
      <c r="F62" s="64"/>
      <c r="G62" s="127" t="s">
        <v>239</v>
      </c>
      <c r="H62" s="128">
        <v>3</v>
      </c>
      <c r="I62" s="64"/>
      <c r="J62" s="65"/>
      <c r="K62" s="65"/>
      <c r="L62" s="64"/>
      <c r="M62" s="65"/>
      <c r="N62" s="65"/>
      <c r="O62" s="63"/>
      <c r="P62" s="65"/>
      <c r="Q62" s="65"/>
      <c r="R62" s="63"/>
      <c r="S62" s="63"/>
      <c r="T62" s="63"/>
      <c r="U62" s="63"/>
      <c r="V62" s="63"/>
    </row>
    <row r="63" spans="1:22" x14ac:dyDescent="0.25">
      <c r="A63" s="61"/>
      <c r="B63" s="62"/>
      <c r="C63" s="78"/>
      <c r="D63" s="127" t="str">
        <f>CONCATENATE(SepControlLab," - Sep&amp;Con Lab")</f>
        <v>CBE 445 - Sep&amp;Con Lab</v>
      </c>
      <c r="E63" s="128">
        <v>0.5</v>
      </c>
      <c r="F63" s="64"/>
      <c r="G63" s="127" t="s">
        <v>95</v>
      </c>
      <c r="H63" s="128">
        <v>3</v>
      </c>
      <c r="I63" s="64"/>
      <c r="J63" s="65"/>
      <c r="K63" s="65"/>
      <c r="L63" s="64"/>
      <c r="M63" s="65"/>
      <c r="N63" s="65"/>
      <c r="O63" s="63"/>
      <c r="P63" s="65"/>
      <c r="Q63" s="65"/>
      <c r="R63" s="63"/>
      <c r="S63" s="63"/>
      <c r="T63" s="63"/>
      <c r="U63" s="63"/>
      <c r="V63" s="63"/>
    </row>
    <row r="64" spans="1:22" x14ac:dyDescent="0.25">
      <c r="A64" s="75" t="s">
        <v>93</v>
      </c>
      <c r="B64" s="80"/>
      <c r="C64" s="81"/>
      <c r="D64" s="130" t="str">
        <f>Lett</f>
        <v>Lett/GCA</v>
      </c>
      <c r="E64" s="131">
        <v>3</v>
      </c>
      <c r="F64" s="64"/>
      <c r="G64" s="130" t="str">
        <f>RelElec3</f>
        <v>Rel Elec 3</v>
      </c>
      <c r="H64" s="131">
        <v>2</v>
      </c>
      <c r="I64" s="64"/>
      <c r="J64" s="65"/>
      <c r="K64" s="65"/>
      <c r="L64" s="64"/>
      <c r="M64" s="65"/>
      <c r="N64" s="65"/>
      <c r="O64" s="63"/>
      <c r="P64" s="65"/>
      <c r="Q64" s="65"/>
      <c r="R64" s="63"/>
      <c r="S64" s="63"/>
      <c r="T64" s="63"/>
      <c r="U64" s="63"/>
      <c r="V64" s="63"/>
    </row>
    <row r="65" spans="1:22" x14ac:dyDescent="0.25">
      <c r="A65" s="61"/>
      <c r="B65" s="62"/>
      <c r="C65" s="78"/>
      <c r="D65" s="130" t="str">
        <f>AmerHer</f>
        <v>A Htg 100</v>
      </c>
      <c r="E65" s="131">
        <v>3</v>
      </c>
      <c r="F65" s="64"/>
      <c r="G65" s="65"/>
      <c r="H65" s="65"/>
      <c r="I65" s="64"/>
      <c r="J65" s="65"/>
      <c r="K65" s="65"/>
      <c r="L65" s="64"/>
      <c r="M65" s="65"/>
      <c r="N65" s="65"/>
      <c r="O65" s="63"/>
      <c r="P65" s="65"/>
      <c r="Q65" s="65"/>
      <c r="R65" s="63"/>
      <c r="S65" s="63"/>
      <c r="T65" s="63"/>
      <c r="U65" s="63"/>
      <c r="V65" s="63"/>
    </row>
    <row r="66" spans="1:22" x14ac:dyDescent="0.25">
      <c r="A66" s="61"/>
      <c r="B66" s="62"/>
      <c r="C66" s="78"/>
      <c r="D66" s="65"/>
      <c r="E66" s="145"/>
      <c r="F66" s="64"/>
      <c r="G66" s="65"/>
      <c r="H66" s="65"/>
      <c r="I66" s="64"/>
      <c r="J66" s="65"/>
      <c r="K66" s="65"/>
      <c r="L66" s="64"/>
      <c r="M66" s="65"/>
      <c r="N66" s="65"/>
      <c r="O66" s="63"/>
      <c r="P66" s="65"/>
      <c r="Q66" s="65"/>
      <c r="R66" s="63"/>
      <c r="S66" s="63"/>
      <c r="T66" s="63"/>
      <c r="U66" s="63"/>
      <c r="V66" s="63"/>
    </row>
    <row r="67" spans="1:22" x14ac:dyDescent="0.25">
      <c r="A67" s="61"/>
      <c r="B67" s="62"/>
      <c r="C67" s="78"/>
      <c r="D67" s="65"/>
      <c r="E67" s="65"/>
      <c r="F67" s="64"/>
      <c r="G67" s="65"/>
      <c r="H67" s="65"/>
      <c r="I67" s="64"/>
      <c r="J67" s="65"/>
      <c r="K67" s="65"/>
      <c r="L67" s="64"/>
      <c r="M67" s="65"/>
      <c r="N67" s="65"/>
      <c r="O67" s="63"/>
      <c r="P67" s="65"/>
      <c r="Q67" s="65"/>
      <c r="R67" s="63"/>
      <c r="S67" s="63"/>
      <c r="T67" s="63"/>
      <c r="U67" s="63"/>
      <c r="V67" s="63"/>
    </row>
    <row r="68" spans="1:22" ht="15.75" customHeight="1" x14ac:dyDescent="0.25">
      <c r="A68" s="61"/>
      <c r="B68" s="62"/>
      <c r="C68" s="78"/>
      <c r="D68" s="65"/>
      <c r="E68" s="65"/>
      <c r="F68" s="64"/>
      <c r="G68" s="65"/>
      <c r="H68" s="65"/>
      <c r="I68" s="64"/>
      <c r="J68" s="65"/>
      <c r="K68" s="65"/>
      <c r="L68" s="64"/>
      <c r="M68" s="65"/>
      <c r="N68" s="65"/>
      <c r="O68" s="63"/>
      <c r="P68" s="65"/>
      <c r="Q68" s="65"/>
      <c r="R68" s="63"/>
      <c r="S68" s="63"/>
      <c r="T68" s="63"/>
      <c r="U68" s="63"/>
      <c r="V68" s="63"/>
    </row>
    <row r="69" spans="1:22" ht="15.75" customHeight="1" x14ac:dyDescent="0.25">
      <c r="A69" s="61"/>
      <c r="B69" s="62"/>
      <c r="C69" s="78"/>
      <c r="D69" s="65"/>
      <c r="E69" s="65"/>
      <c r="F69" s="64"/>
      <c r="G69" s="65"/>
      <c r="H69" s="65"/>
      <c r="I69" s="64"/>
      <c r="J69" s="65"/>
      <c r="K69" s="65"/>
      <c r="L69" s="64"/>
      <c r="M69" s="65"/>
      <c r="N69" s="65"/>
      <c r="O69" s="63"/>
      <c r="P69" s="65"/>
      <c r="Q69" s="65"/>
      <c r="R69" s="63"/>
      <c r="S69" s="63"/>
      <c r="T69" s="63"/>
      <c r="U69" s="63"/>
      <c r="V69" s="63"/>
    </row>
    <row r="70" spans="1:22" ht="15.75" customHeight="1" x14ac:dyDescent="0.25">
      <c r="A70" s="61"/>
      <c r="B70" s="62"/>
      <c r="C70" s="78"/>
      <c r="D70" s="65"/>
      <c r="E70" s="65"/>
      <c r="F70" s="64"/>
      <c r="G70" s="65"/>
      <c r="H70" s="65"/>
      <c r="I70" s="64"/>
      <c r="J70" s="65"/>
      <c r="K70" s="65"/>
      <c r="L70" s="64"/>
      <c r="M70" s="65"/>
      <c r="N70" s="65"/>
      <c r="O70" s="63"/>
      <c r="P70" s="65"/>
      <c r="Q70" s="65"/>
      <c r="R70" s="63"/>
      <c r="S70" s="63"/>
      <c r="T70" s="63"/>
      <c r="U70" s="63"/>
      <c r="V70" s="63"/>
    </row>
    <row r="71" spans="1:22" ht="11.25" customHeight="1" x14ac:dyDescent="0.25">
      <c r="A71" s="189" t="s">
        <v>314</v>
      </c>
      <c r="B71" s="189"/>
      <c r="C71" s="190"/>
      <c r="D71" s="82" t="s">
        <v>92</v>
      </c>
      <c r="E71" s="83">
        <f>SUM(E61:E70)</f>
        <v>12.5</v>
      </c>
      <c r="F71" s="64"/>
      <c r="G71" s="82" t="s">
        <v>92</v>
      </c>
      <c r="H71" s="83">
        <f>SUM(H61:H70)</f>
        <v>12</v>
      </c>
      <c r="I71" s="64"/>
      <c r="J71" s="82" t="s">
        <v>92</v>
      </c>
      <c r="K71" s="83">
        <f>SUM(K61:K70)</f>
        <v>0</v>
      </c>
      <c r="L71" s="64"/>
      <c r="M71" s="82" t="s">
        <v>92</v>
      </c>
      <c r="N71" s="83">
        <f>SUM(N61:N70)</f>
        <v>0</v>
      </c>
      <c r="O71" s="63"/>
      <c r="P71" s="82" t="s">
        <v>92</v>
      </c>
      <c r="Q71" s="123">
        <f>SUM(Q9:Q70)</f>
        <v>0</v>
      </c>
      <c r="R71" s="63"/>
      <c r="S71" s="63"/>
      <c r="T71" s="63"/>
      <c r="U71" s="63"/>
      <c r="V71" s="63"/>
    </row>
    <row r="72" spans="1:22" ht="12.75" customHeight="1" x14ac:dyDescent="0.25">
      <c r="A72" s="182" t="s">
        <v>240</v>
      </c>
      <c r="B72" s="182"/>
      <c r="C72" s="183"/>
      <c r="D72" s="152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66"/>
      <c r="P72" s="66"/>
      <c r="Q72" s="66"/>
      <c r="R72" s="66"/>
      <c r="S72" s="66"/>
      <c r="T72" s="66"/>
      <c r="U72" s="66"/>
      <c r="V72" s="66"/>
    </row>
    <row r="73" spans="1:22" ht="15.75" customHeight="1" x14ac:dyDescent="0.25">
      <c r="A73" s="154" t="s">
        <v>242</v>
      </c>
      <c r="B73" s="154"/>
      <c r="C73" s="155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66"/>
      <c r="P73" s="66"/>
      <c r="Q73" s="66"/>
      <c r="R73" s="66"/>
      <c r="S73" s="66"/>
      <c r="T73" s="66"/>
      <c r="U73" s="66"/>
      <c r="V73" s="66"/>
    </row>
    <row r="74" spans="1:22" x14ac:dyDescent="0.25">
      <c r="A74" s="154" t="s">
        <v>241</v>
      </c>
      <c r="B74" s="154"/>
      <c r="C74" s="155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66"/>
      <c r="P74" s="66"/>
      <c r="Q74" s="66"/>
      <c r="R74" s="66"/>
      <c r="S74" s="66"/>
      <c r="T74" s="66"/>
      <c r="U74" s="66"/>
      <c r="V74" s="66"/>
    </row>
    <row r="75" spans="1:22" ht="15.75" customHeight="1" x14ac:dyDescent="0.25">
      <c r="A75" s="157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</row>
    <row r="76" spans="1:22" ht="15.75" customHeight="1" x14ac:dyDescent="0.25">
      <c r="A76" s="157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</row>
    <row r="77" spans="1:22" x14ac:dyDescent="0.25">
      <c r="A77" s="61"/>
      <c r="B77" s="61"/>
      <c r="C77" s="62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</row>
    <row r="78" spans="1:22" x14ac:dyDescent="0.25">
      <c r="A78" s="61"/>
      <c r="B78" s="61"/>
      <c r="C78" s="62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</row>
    <row r="79" spans="1:22" x14ac:dyDescent="0.25">
      <c r="A79" s="61"/>
      <c r="B79" s="61"/>
      <c r="C79" s="62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</row>
    <row r="80" spans="1:22" x14ac:dyDescent="0.25">
      <c r="A80" s="61"/>
      <c r="B80" s="61"/>
      <c r="C80" s="62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</row>
    <row r="81" spans="1:14" x14ac:dyDescent="0.25">
      <c r="A81" s="61"/>
      <c r="B81" s="61"/>
      <c r="C81" s="62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</row>
    <row r="82" spans="1:14" x14ac:dyDescent="0.25">
      <c r="A82" s="61"/>
      <c r="B82" s="61"/>
      <c r="C82" s="62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</row>
    <row r="83" spans="1:14" x14ac:dyDescent="0.25">
      <c r="A83" s="61"/>
      <c r="B83" s="61"/>
      <c r="C83" s="62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</row>
    <row r="84" spans="1:14" x14ac:dyDescent="0.25">
      <c r="A84" s="61"/>
      <c r="B84" s="61"/>
      <c r="C84" s="62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</row>
    <row r="85" spans="1:14" x14ac:dyDescent="0.25">
      <c r="A85" s="61"/>
      <c r="B85" s="61"/>
      <c r="C85" s="62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</row>
    <row r="86" spans="1:14" x14ac:dyDescent="0.25">
      <c r="A86" s="61"/>
      <c r="B86" s="61"/>
      <c r="C86" s="62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</row>
    <row r="87" spans="1:14" x14ac:dyDescent="0.25">
      <c r="A87" s="61"/>
      <c r="B87" s="61"/>
      <c r="C87" s="62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</row>
    <row r="88" spans="1:14" x14ac:dyDescent="0.25">
      <c r="A88" s="61"/>
      <c r="B88" s="61"/>
      <c r="C88" s="62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</row>
    <row r="89" spans="1:14" x14ac:dyDescent="0.25">
      <c r="A89" s="61"/>
      <c r="B89" s="61"/>
      <c r="C89" s="62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</row>
    <row r="90" spans="1:14" x14ac:dyDescent="0.25">
      <c r="A90" s="61"/>
      <c r="B90" s="61"/>
      <c r="C90" s="62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</row>
    <row r="91" spans="1:14" x14ac:dyDescent="0.25">
      <c r="A91" s="61"/>
      <c r="B91" s="61"/>
      <c r="C91" s="62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</row>
    <row r="92" spans="1:14" x14ac:dyDescent="0.25">
      <c r="A92" s="61"/>
      <c r="B92" s="61"/>
      <c r="C92" s="62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</row>
    <row r="93" spans="1:14" x14ac:dyDescent="0.25">
      <c r="A93" s="61"/>
      <c r="B93" s="61"/>
      <c r="C93" s="62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</row>
    <row r="94" spans="1:14" x14ac:dyDescent="0.25">
      <c r="A94" s="61"/>
      <c r="B94" s="61"/>
      <c r="C94" s="62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</row>
    <row r="95" spans="1:14" x14ac:dyDescent="0.25">
      <c r="A95" s="61"/>
      <c r="B95" s="61"/>
      <c r="C95" s="62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</row>
    <row r="96" spans="1:14" x14ac:dyDescent="0.25">
      <c r="A96" s="61"/>
      <c r="B96" s="61"/>
      <c r="C96" s="62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</row>
    <row r="97" spans="1:14" x14ac:dyDescent="0.25">
      <c r="A97" s="61"/>
      <c r="B97" s="61"/>
      <c r="C97" s="62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</row>
    <row r="98" spans="1:14" x14ac:dyDescent="0.25">
      <c r="A98" s="61"/>
      <c r="B98" s="61"/>
      <c r="C98" s="62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</row>
    <row r="99" spans="1:14" x14ac:dyDescent="0.25">
      <c r="A99" s="61"/>
      <c r="B99" s="61"/>
      <c r="C99" s="62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</row>
    <row r="100" spans="1:14" x14ac:dyDescent="0.25">
      <c r="A100" s="61"/>
      <c r="B100" s="61"/>
      <c r="C100" s="62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</row>
    <row r="101" spans="1:14" x14ac:dyDescent="0.25">
      <c r="A101" s="61"/>
      <c r="B101" s="61"/>
      <c r="C101" s="62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</row>
    <row r="102" spans="1:14" x14ac:dyDescent="0.25">
      <c r="A102" s="61"/>
      <c r="B102" s="61"/>
      <c r="C102" s="62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</row>
    <row r="103" spans="1:14" x14ac:dyDescent="0.25">
      <c r="A103" s="61"/>
      <c r="B103" s="61"/>
      <c r="C103" s="62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</row>
    <row r="104" spans="1:14" x14ac:dyDescent="0.25"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</row>
  </sheetData>
  <mergeCells count="33">
    <mergeCell ref="M21:N21"/>
    <mergeCell ref="M60:N60"/>
    <mergeCell ref="D34:E34"/>
    <mergeCell ref="G34:H34"/>
    <mergeCell ref="J34:K34"/>
    <mergeCell ref="M34:N34"/>
    <mergeCell ref="D47:E47"/>
    <mergeCell ref="G47:H47"/>
    <mergeCell ref="J47:K47"/>
    <mergeCell ref="M47:N47"/>
    <mergeCell ref="M8:N8"/>
    <mergeCell ref="P8:Q8"/>
    <mergeCell ref="A1:C1"/>
    <mergeCell ref="D1:F1"/>
    <mergeCell ref="G1:J1"/>
    <mergeCell ref="K1:Q1"/>
    <mergeCell ref="A2:A6"/>
    <mergeCell ref="B2:Q2"/>
    <mergeCell ref="B3:Q3"/>
    <mergeCell ref="B4:Q4"/>
    <mergeCell ref="B5:Q5"/>
    <mergeCell ref="B6:Q6"/>
    <mergeCell ref="A72:C72"/>
    <mergeCell ref="D60:E60"/>
    <mergeCell ref="G60:H60"/>
    <mergeCell ref="J60:K60"/>
    <mergeCell ref="D8:E8"/>
    <mergeCell ref="G8:H8"/>
    <mergeCell ref="J8:K8"/>
    <mergeCell ref="D21:E21"/>
    <mergeCell ref="G21:H21"/>
    <mergeCell ref="J21:K21"/>
    <mergeCell ref="A71:C71"/>
  </mergeCells>
  <pageMargins left="0.75" right="0.75" top="1" bottom="1" header="0.5" footer="0.5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61</vt:i4>
      </vt:variant>
    </vt:vector>
  </HeadingPairs>
  <TitlesOfParts>
    <vt:vector size="69" baseType="lpstr">
      <vt:lpstr>CBE-Requirements</vt:lpstr>
      <vt:lpstr>University Core</vt:lpstr>
      <vt:lpstr>FlowChart-FW</vt:lpstr>
      <vt:lpstr>FlowChart-FWSp</vt:lpstr>
      <vt:lpstr>My Plan</vt:lpstr>
      <vt:lpstr>Example Plan-8Sem</vt:lpstr>
      <vt:lpstr>Example Plan-8Sem2Terms</vt:lpstr>
      <vt:lpstr>Example Plan-10Sem</vt:lpstr>
      <vt:lpstr>AdvWriting</vt:lpstr>
      <vt:lpstr>AmerHer</vt:lpstr>
      <vt:lpstr>Art</vt:lpstr>
      <vt:lpstr>Balances</vt:lpstr>
      <vt:lpstr>BalancesFluidsLab</vt:lpstr>
      <vt:lpstr>Biology</vt:lpstr>
      <vt:lpstr>Calculus1</vt:lpstr>
      <vt:lpstr>Calculus2</vt:lpstr>
      <vt:lpstr>CareerSkills1</vt:lpstr>
      <vt:lpstr>CareerSkills2</vt:lpstr>
      <vt:lpstr>catyear</vt:lpstr>
      <vt:lpstr>Chem1</vt:lpstr>
      <vt:lpstr>Chem2</vt:lpstr>
      <vt:lpstr>ChEnAndSociety</vt:lpstr>
      <vt:lpstr>Civilization1</vt:lpstr>
      <vt:lpstr>Civilization2Art</vt:lpstr>
      <vt:lpstr>Civlization2Lett</vt:lpstr>
      <vt:lpstr>CollegeChem1</vt:lpstr>
      <vt:lpstr>CollegeChem2</vt:lpstr>
      <vt:lpstr>CollegeChemLab</vt:lpstr>
      <vt:lpstr>ComputerTools</vt:lpstr>
      <vt:lpstr>Control</vt:lpstr>
      <vt:lpstr>Econ</vt:lpstr>
      <vt:lpstr>ElectricalEng</vt:lpstr>
      <vt:lpstr>EngineeringMath1</vt:lpstr>
      <vt:lpstr>EngineeringMath2</vt:lpstr>
      <vt:lpstr>EternalFamily</vt:lpstr>
      <vt:lpstr>Fluids</vt:lpstr>
      <vt:lpstr>FoundationsOfRestoration</vt:lpstr>
      <vt:lpstr>FreshmanSeminar</vt:lpstr>
      <vt:lpstr>HeatAndMass</vt:lpstr>
      <vt:lpstr>IntroToChE</vt:lpstr>
      <vt:lpstr>JesusChristEverlastingGospel</vt:lpstr>
      <vt:lpstr>Lett</vt:lpstr>
      <vt:lpstr>LinearAlgebra</vt:lpstr>
      <vt:lpstr>Materials</vt:lpstr>
      <vt:lpstr>MaterialsReactionsLab</vt:lpstr>
      <vt:lpstr>MultivariableCalculus</vt:lpstr>
      <vt:lpstr>OChem</vt:lpstr>
      <vt:lpstr>ODEs</vt:lpstr>
      <vt:lpstr>PChem</vt:lpstr>
      <vt:lpstr>Physics1</vt:lpstr>
      <vt:lpstr>PlantDesign</vt:lpstr>
      <vt:lpstr>'Example Plan-10Sem'!Print_Area</vt:lpstr>
      <vt:lpstr>'Example Plan-8Sem'!Print_Area</vt:lpstr>
      <vt:lpstr>'Example Plan-8Sem2Terms'!Print_Area</vt:lpstr>
      <vt:lpstr>'My Plan'!Print_Area</vt:lpstr>
      <vt:lpstr>ReactionEngineering</vt:lpstr>
      <vt:lpstr>RelElec1</vt:lpstr>
      <vt:lpstr>RelElec2</vt:lpstr>
      <vt:lpstr>RelElec3</vt:lpstr>
      <vt:lpstr>RevisionDate</vt:lpstr>
      <vt:lpstr>Separations</vt:lpstr>
      <vt:lpstr>SepControlLab</vt:lpstr>
      <vt:lpstr>Stats</vt:lpstr>
      <vt:lpstr>StudentSuccess</vt:lpstr>
      <vt:lpstr>TeachingsDoctrinesBofM</vt:lpstr>
      <vt:lpstr>Thermo</vt:lpstr>
      <vt:lpstr>ThermoHMTLab</vt:lpstr>
      <vt:lpstr>UOLab</vt:lpstr>
      <vt:lpstr>Writing</vt:lpstr>
    </vt:vector>
  </TitlesOfParts>
  <Company>BYU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A. Knotts IV</dc:creator>
  <cp:lastModifiedBy>Tommy Knotts</cp:lastModifiedBy>
  <cp:lastPrinted>2019-08-12T19:16:59Z</cp:lastPrinted>
  <dcterms:created xsi:type="dcterms:W3CDTF">2010-05-14T17:45:48Z</dcterms:created>
  <dcterms:modified xsi:type="dcterms:W3CDTF">2026-04-09T21:53:55Z</dcterms:modified>
</cp:coreProperties>
</file>